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040" yWindow="75" windowWidth="14745" windowHeight="12750" activeTab="1"/>
  </bookViews>
  <sheets>
    <sheet name="Rekapitulace stavby" sheetId="1" r:id="rId1"/>
    <sheet name="17015-01" sheetId="3" r:id="rId2"/>
  </sheets>
  <definedNames>
    <definedName name="_xlnm.Print_Titles" localSheetId="1">'17015-01'!$117:$117</definedName>
    <definedName name="_xlnm.Print_Titles" localSheetId="0">'Rekapitulace stavby'!$85:$85</definedName>
    <definedName name="_xlnm.Print_Area" localSheetId="1">'17015-01'!$C$4:$Q$70,'17015-01'!$C$76:$Q$100,'17015-01'!$C$106:$Q$144</definedName>
    <definedName name="_xlnm.Print_Area" localSheetId="0">'Rekapitulace stavby'!$C$4:$AP$70,'Rekapitulace stavby'!$C$76:$AP$93</definedName>
  </definedNames>
  <calcPr calcId="145621"/>
</workbook>
</file>

<file path=xl/calcChain.xml><?xml version="1.0" encoding="utf-8"?>
<calcChain xmlns="http://schemas.openxmlformats.org/spreadsheetml/2006/main">
  <c r="N140" i="3" l="1"/>
  <c r="N129" i="3"/>
  <c r="N123" i="3"/>
  <c r="AY89" i="1" l="1"/>
  <c r="AX89" i="1"/>
  <c r="BI141" i="3"/>
  <c r="BH141" i="3"/>
  <c r="BG141" i="3"/>
  <c r="BF141" i="3"/>
  <c r="AA141" i="3"/>
  <c r="AA140" i="3" s="1"/>
  <c r="Y141" i="3"/>
  <c r="Y140" i="3" s="1"/>
  <c r="W141" i="3"/>
  <c r="W140" i="3" s="1"/>
  <c r="BK141" i="3"/>
  <c r="BK140" i="3" s="1"/>
  <c r="N143" i="3" s="1"/>
  <c r="N96" i="3" s="1"/>
  <c r="N144" i="3"/>
  <c r="BE141" i="3" s="1"/>
  <c r="BI139" i="3"/>
  <c r="BH139" i="3"/>
  <c r="BG139" i="3"/>
  <c r="BF139" i="3"/>
  <c r="AA139" i="3"/>
  <c r="Y139" i="3"/>
  <c r="W139" i="3"/>
  <c r="BK139" i="3"/>
  <c r="N142" i="3"/>
  <c r="BE139" i="3" s="1"/>
  <c r="BI138" i="3"/>
  <c r="BH138" i="3"/>
  <c r="BG138" i="3"/>
  <c r="BF138" i="3"/>
  <c r="AA138" i="3"/>
  <c r="Y138" i="3"/>
  <c r="W138" i="3"/>
  <c r="BK138" i="3"/>
  <c r="N141" i="3"/>
  <c r="N139" i="3" s="1"/>
  <c r="BI136" i="3"/>
  <c r="BH136" i="3"/>
  <c r="BG136" i="3"/>
  <c r="BF136" i="3"/>
  <c r="AA136" i="3"/>
  <c r="Y136" i="3"/>
  <c r="W136" i="3"/>
  <c r="BK136" i="3"/>
  <c r="N138" i="3"/>
  <c r="BE136" i="3" s="1"/>
  <c r="BI135" i="3"/>
  <c r="BH135" i="3"/>
  <c r="BG135" i="3"/>
  <c r="BF135" i="3"/>
  <c r="AA135" i="3"/>
  <c r="Y135" i="3"/>
  <c r="W135" i="3"/>
  <c r="BK135" i="3"/>
  <c r="N137" i="3"/>
  <c r="BE135" i="3" s="1"/>
  <c r="BI134" i="3"/>
  <c r="BH134" i="3"/>
  <c r="BG134" i="3"/>
  <c r="BF134" i="3"/>
  <c r="AA134" i="3"/>
  <c r="Y134" i="3"/>
  <c r="Y133" i="3" s="1"/>
  <c r="W134" i="3"/>
  <c r="BK134" i="3"/>
  <c r="N136" i="3"/>
  <c r="BE134" i="3" s="1"/>
  <c r="BI132" i="3"/>
  <c r="BH132" i="3"/>
  <c r="BG132" i="3"/>
  <c r="BF132" i="3"/>
  <c r="AA132" i="3"/>
  <c r="Y132" i="3"/>
  <c r="W132" i="3"/>
  <c r="BK132" i="3"/>
  <c r="N134" i="3"/>
  <c r="BE132" i="3" s="1"/>
  <c r="BI131" i="3"/>
  <c r="BH131" i="3"/>
  <c r="BG131" i="3"/>
  <c r="BF131" i="3"/>
  <c r="AA131" i="3"/>
  <c r="Y131" i="3"/>
  <c r="W131" i="3"/>
  <c r="BK131" i="3"/>
  <c r="N133" i="3"/>
  <c r="BE131" i="3" s="1"/>
  <c r="BI130" i="3"/>
  <c r="BH130" i="3"/>
  <c r="BG130" i="3"/>
  <c r="BF130" i="3"/>
  <c r="AA130" i="3"/>
  <c r="Y130" i="3"/>
  <c r="W130" i="3"/>
  <c r="BK130" i="3"/>
  <c r="N132" i="3"/>
  <c r="BE130" i="3" s="1"/>
  <c r="BI129" i="3"/>
  <c r="BH129" i="3"/>
  <c r="BG129" i="3"/>
  <c r="BF129" i="3"/>
  <c r="AA129" i="3"/>
  <c r="Y129" i="3"/>
  <c r="W129" i="3"/>
  <c r="BK129" i="3"/>
  <c r="N131" i="3"/>
  <c r="BE129" i="3" s="1"/>
  <c r="BI128" i="3"/>
  <c r="BH128" i="3"/>
  <c r="BG128" i="3"/>
  <c r="BF128" i="3"/>
  <c r="AA128" i="3"/>
  <c r="Y128" i="3"/>
  <c r="W128" i="3"/>
  <c r="BK128" i="3"/>
  <c r="N130" i="3"/>
  <c r="BE128" i="3" s="1"/>
  <c r="BI127" i="3"/>
  <c r="BH127" i="3"/>
  <c r="BG127" i="3"/>
  <c r="BF127" i="3"/>
  <c r="AA127" i="3"/>
  <c r="Y127" i="3"/>
  <c r="W127" i="3"/>
  <c r="BK127" i="3"/>
  <c r="N128" i="3"/>
  <c r="BE127" i="3" s="1"/>
  <c r="BI126" i="3"/>
  <c r="BH126" i="3"/>
  <c r="BG126" i="3"/>
  <c r="BF126" i="3"/>
  <c r="AA126" i="3"/>
  <c r="Y126" i="3"/>
  <c r="W126" i="3"/>
  <c r="BK126" i="3"/>
  <c r="N127" i="3"/>
  <c r="BI124" i="3"/>
  <c r="BH124" i="3"/>
  <c r="BG124" i="3"/>
  <c r="BF124" i="3"/>
  <c r="AA124" i="3"/>
  <c r="Y124" i="3"/>
  <c r="W124" i="3"/>
  <c r="BK124" i="3"/>
  <c r="N125" i="3"/>
  <c r="BE124" i="3" s="1"/>
  <c r="BI123" i="3"/>
  <c r="BH123" i="3"/>
  <c r="BG123" i="3"/>
  <c r="BF123" i="3"/>
  <c r="AA123" i="3"/>
  <c r="Y123" i="3"/>
  <c r="W123" i="3"/>
  <c r="BK123" i="3"/>
  <c r="N124" i="3"/>
  <c r="BI122" i="3"/>
  <c r="BH122" i="3"/>
  <c r="BG122" i="3"/>
  <c r="BF122" i="3"/>
  <c r="AA122" i="3"/>
  <c r="Y122" i="3"/>
  <c r="W122" i="3"/>
  <c r="BK122" i="3"/>
  <c r="N122" i="3"/>
  <c r="BE122" i="3" s="1"/>
  <c r="BI121" i="3"/>
  <c r="BH121" i="3"/>
  <c r="BG121" i="3"/>
  <c r="BF121" i="3"/>
  <c r="AA121" i="3"/>
  <c r="Y121" i="3"/>
  <c r="W121" i="3"/>
  <c r="BK121" i="3"/>
  <c r="N121" i="3"/>
  <c r="BE121" i="3" s="1"/>
  <c r="M114" i="3"/>
  <c r="F114" i="3"/>
  <c r="F112" i="3"/>
  <c r="F110" i="3"/>
  <c r="M29" i="3"/>
  <c r="AS89" i="1" s="1"/>
  <c r="M84" i="3"/>
  <c r="F84" i="3"/>
  <c r="F82" i="3"/>
  <c r="F80" i="3"/>
  <c r="O22" i="3"/>
  <c r="E22" i="3"/>
  <c r="M85" i="3" s="1"/>
  <c r="O21" i="3"/>
  <c r="O16" i="3"/>
  <c r="E16" i="3"/>
  <c r="F85" i="3" s="1"/>
  <c r="O15" i="3"/>
  <c r="M82" i="3"/>
  <c r="F6" i="3"/>
  <c r="F108" i="3" s="1"/>
  <c r="AK27" i="1"/>
  <c r="AS88" i="1"/>
  <c r="AS87" i="1" s="1"/>
  <c r="AM83" i="1"/>
  <c r="L83" i="1"/>
  <c r="AM82" i="1"/>
  <c r="L82" i="1"/>
  <c r="AM80" i="1"/>
  <c r="L80" i="1"/>
  <c r="L78" i="1"/>
  <c r="L77" i="1"/>
  <c r="BE126" i="3" l="1"/>
  <c r="N126" i="3"/>
  <c r="BE123" i="3"/>
  <c r="N120" i="3"/>
  <c r="BE138" i="3"/>
  <c r="W137" i="3"/>
  <c r="AA137" i="3"/>
  <c r="BK120" i="3"/>
  <c r="Y120" i="3"/>
  <c r="Y125" i="3"/>
  <c r="W120" i="3"/>
  <c r="W125" i="3"/>
  <c r="AA125" i="3"/>
  <c r="W133" i="3"/>
  <c r="AA133" i="3"/>
  <c r="AA120" i="3"/>
  <c r="BK133" i="3"/>
  <c r="N135" i="3" s="1"/>
  <c r="N94" i="3" s="1"/>
  <c r="BK125" i="3"/>
  <c r="M34" i="3"/>
  <c r="AW89" i="1" s="1"/>
  <c r="H36" i="3"/>
  <c r="BC89" i="1" s="1"/>
  <c r="H35" i="3"/>
  <c r="BB89" i="1" s="1"/>
  <c r="H37" i="3"/>
  <c r="BD89" i="1" s="1"/>
  <c r="BK137" i="3"/>
  <c r="N95" i="3" s="1"/>
  <c r="Y137" i="3"/>
  <c r="F78" i="3"/>
  <c r="F115" i="3"/>
  <c r="M112" i="3"/>
  <c r="M115" i="3"/>
  <c r="H34" i="3"/>
  <c r="BA89" i="1" s="1"/>
  <c r="N93" i="3" l="1"/>
  <c r="AV89" i="1"/>
  <c r="AT89" i="1" s="1"/>
  <c r="AZ89" i="1"/>
  <c r="AZ88" i="1" s="1"/>
  <c r="N91" i="3"/>
  <c r="N119" i="3"/>
  <c r="N90" i="3" s="1"/>
  <c r="N118" i="3"/>
  <c r="Y119" i="3"/>
  <c r="Y118" i="3" s="1"/>
  <c r="W119" i="3"/>
  <c r="W118" i="3" s="1"/>
  <c r="AU89" i="1" s="1"/>
  <c r="AU88" i="1" s="1"/>
  <c r="AU87" i="1" s="1"/>
  <c r="AA119" i="3"/>
  <c r="AA118" i="3" s="1"/>
  <c r="BK119" i="3"/>
  <c r="BK118" i="3" s="1"/>
  <c r="BC88" i="1"/>
  <c r="AY88" i="1" s="1"/>
  <c r="BD88" i="1"/>
  <c r="BD87" i="1" s="1"/>
  <c r="W35" i="1" s="1"/>
  <c r="BB88" i="1"/>
  <c r="BB87" i="1" s="1"/>
  <c r="BA88" i="1"/>
  <c r="BA87" i="1" s="1"/>
  <c r="N89" i="3" l="1"/>
  <c r="M28" i="3" s="1"/>
  <c r="M31" i="3" s="1"/>
  <c r="AX88" i="1"/>
  <c r="BC87" i="1"/>
  <c r="AY87" i="1" s="1"/>
  <c r="AW88" i="1"/>
  <c r="AX87" i="1"/>
  <c r="W33" i="1"/>
  <c r="W32" i="1"/>
  <c r="AW87" i="1"/>
  <c r="AK32" i="1" s="1"/>
  <c r="AZ87" i="1"/>
  <c r="AV88" i="1"/>
  <c r="L100" i="3" l="1"/>
  <c r="W34" i="1"/>
  <c r="AT88" i="1"/>
  <c r="AV87" i="1"/>
  <c r="AG89" i="1"/>
  <c r="AT87" i="1" l="1"/>
  <c r="AG88" i="1" l="1"/>
  <c r="AG87" i="1" l="1"/>
  <c r="AK26" i="1" l="1"/>
  <c r="AK29" i="1" s="1"/>
  <c r="AK37" i="1" s="1"/>
  <c r="AG93" i="1"/>
  <c r="AN93" i="1"/>
</calcChain>
</file>

<file path=xl/sharedStrings.xml><?xml version="1.0" encoding="utf-8"?>
<sst xmlns="http://schemas.openxmlformats.org/spreadsheetml/2006/main" count="542" uniqueCount="191">
  <si>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</si>
  <si>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</si>
  <si>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</si>
  <si>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</si>
  <si>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</si>
  <si>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</si>
  <si>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</si>
  <si>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</si>
  <si>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</si>
  <si>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</si>
  <si>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</si>
  <si>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</si>
  <si>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</si>
  <si>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</si>
  <si>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</si>
  <si>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</si>
  <si>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17015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</si>
  <si>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</si>
  <si>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</si>
  <si>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</si>
  <si>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</si>
  <si>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</si>
  <si>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</si>
  <si>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</si>
  <si>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</si>
  <si>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</si>
  <si>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</si>
  <si>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</si>
  <si>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</si>
  <si>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</si>
  <si>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</si>
  <si>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</si>
  <si>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</si>
  <si>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</si>
  <si>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</si>
  <si>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</si>
  <si>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</si>
  <si>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</si>
  <si>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</si>
  <si>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</si>
  <si>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</si>
  <si>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</si>
  <si>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</si>
  <si>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</si>
  <si>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</si>
  <si>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</si>
  <si>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</si>
  <si>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</si>
  <si>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</si>
  <si>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</si>
  <si>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</si>
  <si>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</si>
  <si>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</si>
  <si>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</si>
  <si>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</si>
  <si>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</si>
  <si>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</si>
  <si>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</si>
  <si>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</si>
  <si>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</si>
  <si>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</si>
  <si>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</si>
  <si>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</si>
  <si>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</si>
  <si>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</si>
  <si>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</si>
  <si>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</si>
  <si>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</si>
  <si>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</si>
  <si>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</si>
  <si>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</si>
  <si>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</si>
  <si>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</si>
  <si>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{be0afb10-188d-4d32-92bc-d494e387078b}</t>
  </si>
  <si>
    <t>{00000000-0000-0000-0000-000000000000}</t>
  </si>
  <si>
    <t>ÚSTŘEDNÍ VYTÁPĚNÍ</t>
  </si>
  <si>
    <t>1</t>
  </si>
  <si>
    <t>{8ec58bfb-283c-4690-b7c6-cd02b1ba3a09}</t>
  </si>
  <si>
    <t>/</t>
  </si>
  <si>
    <t>17015-01</t>
  </si>
  <si>
    <t>2</t>
  </si>
  <si>
    <t>{fed7c283-d26a-4cf0-b756-1ff1cac343a3}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</si>
  <si>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</si>
  <si>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</si>
  <si>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</si>
  <si>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</si>
  <si>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</si>
  <si>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</si>
  <si>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</si>
  <si>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</si>
  <si>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</si>
  <si>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Objekt:</t>
  </si>
  <si>
    <t>17015 - ÚSTŘEDNÍ VYTÁPĚNÍ</t>
  </si>
  <si>
    <t>Část: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</si>
  <si>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</si>
  <si>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</si>
  <si>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</si>
  <si>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</si>
  <si>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</si>
  <si>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</si>
  <si>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</si>
  <si>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</si>
  <si>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</si>
  <si>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731 - Ústřední vytápění - kotelny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</si>
  <si>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</si>
  <si>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</si>
  <si>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</si>
  <si>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</si>
  <si>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</si>
  <si>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</si>
  <si>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</si>
  <si>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</si>
  <si>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</si>
  <si>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</si>
  <si>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</si>
  <si>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</si>
  <si>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</si>
  <si>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</si>
  <si>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</si>
  <si>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</si>
  <si>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</si>
  <si>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</si>
  <si>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</si>
  <si>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</si>
  <si>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713463411</t>
  </si>
  <si>
    <t>Montáž izolace tepelné potrubí a ohybů návlekovými izolačními pouzdry</t>
  </si>
  <si>
    <t>m</t>
  </si>
  <si>
    <t>16</t>
  </si>
  <si>
    <t>M</t>
  </si>
  <si>
    <t>283770950</t>
  </si>
  <si>
    <t>32</t>
  </si>
  <si>
    <t>3</t>
  </si>
  <si>
    <t>283771060</t>
  </si>
  <si>
    <t>998713102</t>
  </si>
  <si>
    <t>Přesun hmot tonážní pro izolace tepelné v objektech v do 12 m</t>
  </si>
  <si>
    <t>t</t>
  </si>
  <si>
    <t>kus</t>
  </si>
  <si>
    <t>733191112</t>
  </si>
  <si>
    <t>Manžeta prostupová pro potrubí přes 20 do DN 32 (z trubek ocelových)</t>
  </si>
  <si>
    <t>733221202</t>
  </si>
  <si>
    <t>Potrubí měděné měkké spojované tvrdým pájením D 15x1</t>
  </si>
  <si>
    <t>733221203</t>
  </si>
  <si>
    <t>Potrubí měděné měkké spojované tvrdým pájením D 18x1</t>
  </si>
  <si>
    <t>733224222</t>
  </si>
  <si>
    <t>Příplatek k potrubí měděnému za zhotovení přípojky z trubek měděných D 15x1</t>
  </si>
  <si>
    <t>733291101</t>
  </si>
  <si>
    <t>Zkouška těsnosti potrubí měděné do D 35x1,5</t>
  </si>
  <si>
    <t>733xxx01</t>
  </si>
  <si>
    <t xml:space="preserve">Zednické přípomoce - prostupy stropu a nosných stěn vrtáním  pro potrubí do d28 </t>
  </si>
  <si>
    <t>998733102</t>
  </si>
  <si>
    <t>Přesun hmot tonážní pro rozvody potrubí v objektech v do 12 m</t>
  </si>
  <si>
    <t>998734102</t>
  </si>
  <si>
    <t>Přesun hmot tonážní pro armatury v objektech v do 12 m</t>
  </si>
  <si>
    <t>998735102</t>
  </si>
  <si>
    <t>Přesun hmot tonážní pro otopná tělesa v objektech v do 12 m</t>
  </si>
  <si>
    <t>101a</t>
  </si>
  <si>
    <t>Provozní zkoušky topného systému</t>
  </si>
  <si>
    <t>512</t>
  </si>
  <si>
    <t xml:space="preserve">      101 - TOPNÁ ZKOUŠKA</t>
  </si>
  <si>
    <t>1890316822</t>
  </si>
  <si>
    <t>-1040483343</t>
  </si>
  <si>
    <t>-1843294530</t>
  </si>
  <si>
    <t>812828790</t>
  </si>
  <si>
    <t>1512792727</t>
  </si>
  <si>
    <t>1956606235</t>
  </si>
  <si>
    <t>2512689</t>
  </si>
  <si>
    <t>1267597716</t>
  </si>
  <si>
    <t>-1325663903</t>
  </si>
  <si>
    <t>-402803980</t>
  </si>
  <si>
    <t>1947889040</t>
  </si>
  <si>
    <t>734221682</t>
  </si>
  <si>
    <t>Termostatická hlavice kapalinová PN 10 do 110°C otopných těles VK</t>
  </si>
  <si>
    <t>2070198120</t>
  </si>
  <si>
    <t>734261403</t>
  </si>
  <si>
    <t>Armatura připojovací rohová G 3/4x18 PN 10 do 110°C radiátorů typu VK</t>
  </si>
  <si>
    <t>-1176625315</t>
  </si>
  <si>
    <t>1716021903</t>
  </si>
  <si>
    <t>735152573</t>
  </si>
  <si>
    <t>-1476295427</t>
  </si>
  <si>
    <t>-58064053</t>
  </si>
  <si>
    <t>2079089418</t>
  </si>
  <si>
    <t>izolace potrubí  15 x 13 mm</t>
  </si>
  <si>
    <t>izolace potrubí  18 x 20 mm</t>
  </si>
  <si>
    <t>KRYCÍ LIST ROZPOČTU</t>
  </si>
  <si>
    <t>izolace potrubí  22 x 20 mm</t>
  </si>
  <si>
    <t>Potrubí měděné měkké spojované tvrdým pájením D 22x1</t>
  </si>
  <si>
    <t>735152574</t>
  </si>
  <si>
    <t>D+M Otopné těleso panelové VK dvoudeskové 2 přídavné přestupní plochy výška/délka 600/600mm výkon 427 W</t>
  </si>
  <si>
    <t>D+M Otopné těleso panelové VK trojdeskové 2 přídavné přestupní plochy výška/délka 600/1100mm výkon 1019 W</t>
  </si>
  <si>
    <t>Město Králíky, Velké náměstí 5, 561 69 Králíky</t>
  </si>
  <si>
    <t>Navýšení kapacity MŠ Pivovarská Králíky  - topení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</si>
</sst>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Trebuchet MS"/>
      <family val="2"/>
    </font>
    <font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9" fillId="0" borderId="16" xfId="0" applyNumberFormat="1" applyFont="1" applyBorder="1" applyAlignment="1">
      <alignment vertical="center"/>
    </xf>
    <xf numFmtId="4" fontId="19" fillId="0" borderId="17" xfId="0" applyNumberFormat="1" applyFont="1" applyBorder="1" applyAlignment="1">
      <alignment vertical="center"/>
    </xf>
    <xf numFmtId="166" fontId="19" fillId="0" borderId="17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6" fillId="0" borderId="25" xfId="0" applyFont="1" applyBorder="1" applyAlignment="1" applyProtection="1">
      <alignment horizontal="center" vertical="center"/>
      <protection locked="0"/>
    </xf>
    <xf numFmtId="49" fontId="36" fillId="0" borderId="25" xfId="0" applyNumberFormat="1" applyFont="1" applyBorder="1" applyAlignment="1" applyProtection="1">
      <alignment horizontal="left" vertical="center" wrapText="1"/>
      <protection locked="0"/>
    </xf>
    <xf numFmtId="0" fontId="36" fillId="0" borderId="25" xfId="0" applyFont="1" applyBorder="1" applyAlignment="1" applyProtection="1">
      <alignment horizontal="center" vertical="center" wrapText="1"/>
      <protection locked="0"/>
    </xf>
    <xf numFmtId="167" fontId="36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/>
    <xf numFmtId="0" fontId="37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4" fontId="37" fillId="0" borderId="23" xfId="0" applyNumberFormat="1" applyFont="1" applyBorder="1" applyAlignment="1"/>
    <xf numFmtId="4" fontId="37" fillId="0" borderId="23" xfId="0" applyNumberFormat="1" applyFont="1" applyBorder="1" applyAlignment="1">
      <alignment vertical="center"/>
    </xf>
    <xf numFmtId="0" fontId="36" fillId="0" borderId="25" xfId="0" applyFont="1" applyBorder="1" applyAlignment="1" applyProtection="1">
      <alignment horizontal="left" vertical="center" wrapText="1"/>
      <protection locked="0"/>
    </xf>
    <xf numFmtId="4" fontId="36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3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3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workbookViewId="0">
      <pane ySplit="1" topLeftCell="A69" activePane="bottomLeft" state="frozen"/>
      <selection pane="bottomLeft" activeCell="BE93" sqref="BE9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 x14ac:dyDescent="0.3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R2" s="167" t="s">
        <v>8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8" t="s">
        <v>9</v>
      </c>
      <c r="BT2" s="18" t="s">
        <v>10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 x14ac:dyDescent="0.3">
      <c r="B4" s="22"/>
      <c r="C4" s="194" t="s">
        <v>12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23"/>
      <c r="AS4" s="24" t="s">
        <v>13</v>
      </c>
      <c r="BS4" s="18" t="s">
        <v>14</v>
      </c>
    </row>
    <row r="5" spans="1:73" ht="14.45" customHeight="1" x14ac:dyDescent="0.3">
      <c r="B5" s="22"/>
      <c r="C5" s="25"/>
      <c r="D5" s="26" t="s">
        <v>15</v>
      </c>
      <c r="E5" s="25"/>
      <c r="F5" s="25"/>
      <c r="G5" s="25"/>
      <c r="H5" s="25"/>
      <c r="I5" s="25"/>
      <c r="J5" s="25"/>
      <c r="K5" s="203" t="s">
        <v>16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25"/>
      <c r="AQ5" s="23"/>
      <c r="BS5" s="18" t="s">
        <v>9</v>
      </c>
    </row>
    <row r="6" spans="1:73" ht="36.950000000000003" customHeight="1" x14ac:dyDescent="0.3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204" t="s">
        <v>190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P6" s="25"/>
      <c r="AQ6" s="23"/>
      <c r="BS6" s="18" t="s">
        <v>9</v>
      </c>
    </row>
    <row r="7" spans="1:73" ht="14.45" customHeight="1" x14ac:dyDescent="0.3">
      <c r="B7" s="22"/>
      <c r="C7" s="25"/>
      <c r="D7" s="29" t="s">
        <v>18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19</v>
      </c>
      <c r="AL7" s="25"/>
      <c r="AM7" s="25"/>
      <c r="AN7" s="27" t="s">
        <v>5</v>
      </c>
      <c r="AO7" s="25"/>
      <c r="AP7" s="25"/>
      <c r="AQ7" s="23"/>
      <c r="BS7" s="18" t="s">
        <v>9</v>
      </c>
    </row>
    <row r="8" spans="1:73" ht="14.45" customHeight="1" x14ac:dyDescent="0.3">
      <c r="B8" s="22"/>
      <c r="C8" s="25"/>
      <c r="D8" s="29" t="s">
        <v>20</v>
      </c>
      <c r="E8" s="25"/>
      <c r="F8" s="25"/>
      <c r="G8" s="25"/>
      <c r="H8" s="25"/>
      <c r="I8" s="25"/>
      <c r="J8" s="25"/>
      <c r="K8" s="27" t="s">
        <v>21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22</v>
      </c>
      <c r="AL8" s="25"/>
      <c r="AM8" s="25"/>
      <c r="AN8" s="27"/>
      <c r="AO8" s="25"/>
      <c r="AP8" s="25"/>
      <c r="AQ8" s="23"/>
      <c r="BS8" s="18" t="s">
        <v>9</v>
      </c>
    </row>
    <row r="9" spans="1:73" ht="14.45" customHeight="1" x14ac:dyDescent="0.3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S9" s="18" t="s">
        <v>9</v>
      </c>
    </row>
    <row r="10" spans="1:73" ht="14.45" customHeight="1" x14ac:dyDescent="0.3">
      <c r="B10" s="22"/>
      <c r="C10" s="25"/>
      <c r="D10" s="29" t="s">
        <v>23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24</v>
      </c>
      <c r="AL10" s="25"/>
      <c r="AM10" s="25"/>
      <c r="AN10" s="27" t="s">
        <v>5</v>
      </c>
      <c r="AO10" s="25"/>
      <c r="AP10" s="25"/>
      <c r="AQ10" s="23"/>
      <c r="BS10" s="18" t="s">
        <v>9</v>
      </c>
    </row>
    <row r="11" spans="1:73" ht="18.399999999999999" customHeight="1" x14ac:dyDescent="0.3">
      <c r="B11" s="22"/>
      <c r="C11" s="25"/>
      <c r="D11" s="25"/>
      <c r="E11" s="27" t="s">
        <v>189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25</v>
      </c>
      <c r="AL11" s="25"/>
      <c r="AM11" s="25"/>
      <c r="AN11" s="27" t="s">
        <v>5</v>
      </c>
      <c r="AO11" s="25"/>
      <c r="AP11" s="25"/>
      <c r="AQ11" s="23"/>
      <c r="BS11" s="18" t="s">
        <v>9</v>
      </c>
    </row>
    <row r="12" spans="1:73" ht="6.95" customHeight="1" x14ac:dyDescent="0.3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S12" s="18" t="s">
        <v>9</v>
      </c>
    </row>
    <row r="13" spans="1:73" ht="14.45" customHeight="1" x14ac:dyDescent="0.3">
      <c r="B13" s="22"/>
      <c r="C13" s="25"/>
      <c r="D13" s="29" t="s">
        <v>26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24</v>
      </c>
      <c r="AL13" s="25"/>
      <c r="AM13" s="25"/>
      <c r="AN13" s="27" t="s">
        <v>5</v>
      </c>
      <c r="AO13" s="25"/>
      <c r="AP13" s="25"/>
      <c r="AQ13" s="23"/>
      <c r="BS13" s="18" t="s">
        <v>9</v>
      </c>
    </row>
    <row r="14" spans="1:73" ht="15" x14ac:dyDescent="0.3">
      <c r="B14" s="22"/>
      <c r="C14" s="25"/>
      <c r="D14" s="25"/>
      <c r="E14" s="27" t="s">
        <v>21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25</v>
      </c>
      <c r="AL14" s="25"/>
      <c r="AM14" s="25"/>
      <c r="AN14" s="27" t="s">
        <v>5</v>
      </c>
      <c r="AO14" s="25"/>
      <c r="AP14" s="25"/>
      <c r="AQ14" s="23"/>
      <c r="BS14" s="18" t="s">
        <v>9</v>
      </c>
    </row>
    <row r="15" spans="1:73" ht="6.95" customHeight="1" x14ac:dyDescent="0.3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S15" s="18" t="s">
        <v>6</v>
      </c>
    </row>
    <row r="16" spans="1:73" ht="14.45" customHeight="1" x14ac:dyDescent="0.3">
      <c r="B16" s="22"/>
      <c r="C16" s="25"/>
      <c r="D16" s="29" t="s">
        <v>27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24</v>
      </c>
      <c r="AL16" s="25"/>
      <c r="AM16" s="25"/>
      <c r="AN16" s="27"/>
      <c r="AO16" s="25"/>
      <c r="AP16" s="25"/>
      <c r="AQ16" s="23"/>
      <c r="BS16" s="18" t="s">
        <v>6</v>
      </c>
    </row>
    <row r="17" spans="2:71" ht="18.399999999999999" customHeight="1" x14ac:dyDescent="0.3">
      <c r="B17" s="22"/>
      <c r="C17" s="25"/>
      <c r="D17" s="25"/>
      <c r="E17" s="27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25</v>
      </c>
      <c r="AL17" s="25"/>
      <c r="AM17" s="25"/>
      <c r="AN17" s="27" t="s">
        <v>5</v>
      </c>
      <c r="AO17" s="25"/>
      <c r="AP17" s="25"/>
      <c r="AQ17" s="23"/>
      <c r="BS17" s="18" t="s">
        <v>28</v>
      </c>
    </row>
    <row r="18" spans="2:71" ht="6.95" customHeight="1" x14ac:dyDescent="0.3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S18" s="18" t="s">
        <v>9</v>
      </c>
    </row>
    <row r="19" spans="2:71" ht="14.45" customHeight="1" x14ac:dyDescent="0.3">
      <c r="B19" s="22"/>
      <c r="C19" s="25"/>
      <c r="D19" s="29" t="s">
        <v>29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24</v>
      </c>
      <c r="AL19" s="25"/>
      <c r="AM19" s="25"/>
      <c r="AN19" s="27" t="s">
        <v>5</v>
      </c>
      <c r="AO19" s="25"/>
      <c r="AP19" s="25"/>
      <c r="AQ19" s="23"/>
      <c r="BS19" s="18" t="s">
        <v>9</v>
      </c>
    </row>
    <row r="20" spans="2:71" ht="18.399999999999999" customHeight="1" x14ac:dyDescent="0.3">
      <c r="B20" s="22"/>
      <c r="C20" s="25"/>
      <c r="D20" s="25"/>
      <c r="E20" s="27" t="s">
        <v>21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25</v>
      </c>
      <c r="AL20" s="25"/>
      <c r="AM20" s="25"/>
      <c r="AN20" s="27" t="s">
        <v>5</v>
      </c>
      <c r="AO20" s="25"/>
      <c r="AP20" s="25"/>
      <c r="AQ20" s="23"/>
    </row>
    <row r="21" spans="2:71" ht="6.95" customHeight="1" x14ac:dyDescent="0.3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</row>
    <row r="22" spans="2:71" ht="15" x14ac:dyDescent="0.3">
      <c r="B22" s="22"/>
      <c r="C22" s="25"/>
      <c r="D22" s="29" t="s">
        <v>30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</row>
    <row r="23" spans="2:71" ht="22.5" customHeight="1" x14ac:dyDescent="0.3">
      <c r="B23" s="22"/>
      <c r="C23" s="25"/>
      <c r="D23" s="25"/>
      <c r="E23" s="205" t="s">
        <v>5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O23" s="25"/>
      <c r="AP23" s="25"/>
      <c r="AQ23" s="23"/>
    </row>
    <row r="24" spans="2:71" ht="6.95" customHeight="1" x14ac:dyDescent="0.3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</row>
    <row r="25" spans="2:71" ht="6.95" customHeight="1" x14ac:dyDescent="0.3">
      <c r="B25" s="22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3"/>
    </row>
    <row r="26" spans="2:71" ht="14.45" customHeight="1" x14ac:dyDescent="0.3">
      <c r="B26" s="22"/>
      <c r="C26" s="25"/>
      <c r="D26" s="31" t="s">
        <v>31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76">
        <f>ROUND(AG87,2)</f>
        <v>0</v>
      </c>
      <c r="AL26" s="177"/>
      <c r="AM26" s="177"/>
      <c r="AN26" s="177"/>
      <c r="AO26" s="177"/>
      <c r="AP26" s="25"/>
      <c r="AQ26" s="23"/>
    </row>
    <row r="27" spans="2:71" ht="14.45" customHeight="1" x14ac:dyDescent="0.3">
      <c r="B27" s="22"/>
      <c r="C27" s="25"/>
      <c r="D27" s="31" t="s">
        <v>32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76">
        <f>ROUND(AG91,2)</f>
        <v>0</v>
      </c>
      <c r="AL27" s="176"/>
      <c r="AM27" s="176"/>
      <c r="AN27" s="176"/>
      <c r="AO27" s="176"/>
      <c r="AP27" s="25"/>
      <c r="AQ27" s="23"/>
    </row>
    <row r="28" spans="2:71" s="1" customFormat="1" ht="6.95" customHeight="1" x14ac:dyDescent="0.3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 x14ac:dyDescent="0.3">
      <c r="B29" s="32"/>
      <c r="C29" s="33"/>
      <c r="D29" s="35" t="s">
        <v>33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78">
        <f>ROUND(AK26+AK27,2)</f>
        <v>0</v>
      </c>
      <c r="AL29" s="179"/>
      <c r="AM29" s="179"/>
      <c r="AN29" s="179"/>
      <c r="AO29" s="179"/>
      <c r="AP29" s="33"/>
      <c r="AQ29" s="34"/>
    </row>
    <row r="30" spans="2:71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 x14ac:dyDescent="0.3">
      <c r="B31" s="37"/>
      <c r="C31" s="38"/>
      <c r="D31" s="39" t="s">
        <v>34</v>
      </c>
      <c r="E31" s="38"/>
      <c r="F31" s="39" t="s">
        <v>35</v>
      </c>
      <c r="G31" s="38"/>
      <c r="H31" s="38"/>
      <c r="I31" s="38"/>
      <c r="J31" s="38"/>
      <c r="K31" s="38"/>
      <c r="L31" s="198">
        <v>0.21</v>
      </c>
      <c r="M31" s="199"/>
      <c r="N31" s="199"/>
      <c r="O31" s="199"/>
      <c r="P31" s="38"/>
      <c r="Q31" s="38"/>
      <c r="R31" s="38"/>
      <c r="S31" s="38"/>
      <c r="T31" s="41" t="s">
        <v>36</v>
      </c>
      <c r="U31" s="38"/>
      <c r="V31" s="38"/>
      <c r="W31" s="200">
        <v>0</v>
      </c>
      <c r="X31" s="199"/>
      <c r="Y31" s="199"/>
      <c r="Z31" s="199"/>
      <c r="AA31" s="199"/>
      <c r="AB31" s="199"/>
      <c r="AC31" s="199"/>
      <c r="AD31" s="199"/>
      <c r="AE31" s="199"/>
      <c r="AF31" s="38"/>
      <c r="AG31" s="38"/>
      <c r="AH31" s="38"/>
      <c r="AI31" s="38"/>
      <c r="AJ31" s="38"/>
      <c r="AK31" s="200">
        <v>0</v>
      </c>
      <c r="AL31" s="199"/>
      <c r="AM31" s="199"/>
      <c r="AN31" s="199"/>
      <c r="AO31" s="199"/>
      <c r="AP31" s="38"/>
      <c r="AQ31" s="42"/>
    </row>
    <row r="32" spans="2:71" s="2" customFormat="1" ht="14.45" customHeight="1" x14ac:dyDescent="0.3">
      <c r="B32" s="37"/>
      <c r="C32" s="38"/>
      <c r="D32" s="38"/>
      <c r="E32" s="38"/>
      <c r="F32" s="39" t="s">
        <v>37</v>
      </c>
      <c r="G32" s="38"/>
      <c r="H32" s="38"/>
      <c r="I32" s="38"/>
      <c r="J32" s="38"/>
      <c r="K32" s="38"/>
      <c r="L32" s="198">
        <v>0.15</v>
      </c>
      <c r="M32" s="199"/>
      <c r="N32" s="199"/>
      <c r="O32" s="199"/>
      <c r="P32" s="38"/>
      <c r="Q32" s="38"/>
      <c r="R32" s="38"/>
      <c r="S32" s="38"/>
      <c r="T32" s="41" t="s">
        <v>36</v>
      </c>
      <c r="U32" s="38"/>
      <c r="V32" s="38"/>
      <c r="W32" s="200">
        <f>ROUND(BA87+SUM(CE92),2)</f>
        <v>0</v>
      </c>
      <c r="X32" s="199"/>
      <c r="Y32" s="199"/>
      <c r="Z32" s="199"/>
      <c r="AA32" s="199"/>
      <c r="AB32" s="199"/>
      <c r="AC32" s="199"/>
      <c r="AD32" s="199"/>
      <c r="AE32" s="199"/>
      <c r="AF32" s="38"/>
      <c r="AG32" s="38"/>
      <c r="AH32" s="38"/>
      <c r="AI32" s="38"/>
      <c r="AJ32" s="38"/>
      <c r="AK32" s="200">
        <f>ROUND(AW87+SUM(BZ92),2)</f>
        <v>0</v>
      </c>
      <c r="AL32" s="199"/>
      <c r="AM32" s="199"/>
      <c r="AN32" s="199"/>
      <c r="AO32" s="199"/>
      <c r="AP32" s="38"/>
      <c r="AQ32" s="42"/>
    </row>
    <row r="33" spans="2:43" s="2" customFormat="1" ht="14.45" hidden="1" customHeight="1" x14ac:dyDescent="0.3">
      <c r="B33" s="37"/>
      <c r="C33" s="38"/>
      <c r="D33" s="38"/>
      <c r="E33" s="38"/>
      <c r="F33" s="39" t="s">
        <v>38</v>
      </c>
      <c r="G33" s="38"/>
      <c r="H33" s="38"/>
      <c r="I33" s="38"/>
      <c r="J33" s="38"/>
      <c r="K33" s="38"/>
      <c r="L33" s="198">
        <v>0.21</v>
      </c>
      <c r="M33" s="199"/>
      <c r="N33" s="199"/>
      <c r="O33" s="199"/>
      <c r="P33" s="38"/>
      <c r="Q33" s="38"/>
      <c r="R33" s="38"/>
      <c r="S33" s="38"/>
      <c r="T33" s="41" t="s">
        <v>36</v>
      </c>
      <c r="U33" s="38"/>
      <c r="V33" s="38"/>
      <c r="W33" s="200">
        <f>ROUND(BB87+SUM(CF92),2)</f>
        <v>0</v>
      </c>
      <c r="X33" s="199"/>
      <c r="Y33" s="199"/>
      <c r="Z33" s="199"/>
      <c r="AA33" s="199"/>
      <c r="AB33" s="199"/>
      <c r="AC33" s="199"/>
      <c r="AD33" s="199"/>
      <c r="AE33" s="199"/>
      <c r="AF33" s="38"/>
      <c r="AG33" s="38"/>
      <c r="AH33" s="38"/>
      <c r="AI33" s="38"/>
      <c r="AJ33" s="38"/>
      <c r="AK33" s="200">
        <v>0</v>
      </c>
      <c r="AL33" s="199"/>
      <c r="AM33" s="199"/>
      <c r="AN33" s="199"/>
      <c r="AO33" s="199"/>
      <c r="AP33" s="38"/>
      <c r="AQ33" s="42"/>
    </row>
    <row r="34" spans="2:43" s="2" customFormat="1" ht="14.45" hidden="1" customHeight="1" x14ac:dyDescent="0.3">
      <c r="B34" s="37"/>
      <c r="C34" s="38"/>
      <c r="D34" s="38"/>
      <c r="E34" s="38"/>
      <c r="F34" s="39" t="s">
        <v>39</v>
      </c>
      <c r="G34" s="38"/>
      <c r="H34" s="38"/>
      <c r="I34" s="38"/>
      <c r="J34" s="38"/>
      <c r="K34" s="38"/>
      <c r="L34" s="198">
        <v>0.15</v>
      </c>
      <c r="M34" s="199"/>
      <c r="N34" s="199"/>
      <c r="O34" s="199"/>
      <c r="P34" s="38"/>
      <c r="Q34" s="38"/>
      <c r="R34" s="38"/>
      <c r="S34" s="38"/>
      <c r="T34" s="41" t="s">
        <v>36</v>
      </c>
      <c r="U34" s="38"/>
      <c r="V34" s="38"/>
      <c r="W34" s="200">
        <f>ROUND(BC87+SUM(CG92),2)</f>
        <v>0</v>
      </c>
      <c r="X34" s="199"/>
      <c r="Y34" s="199"/>
      <c r="Z34" s="199"/>
      <c r="AA34" s="199"/>
      <c r="AB34" s="199"/>
      <c r="AC34" s="199"/>
      <c r="AD34" s="199"/>
      <c r="AE34" s="199"/>
      <c r="AF34" s="38"/>
      <c r="AG34" s="38"/>
      <c r="AH34" s="38"/>
      <c r="AI34" s="38"/>
      <c r="AJ34" s="38"/>
      <c r="AK34" s="200">
        <v>0</v>
      </c>
      <c r="AL34" s="199"/>
      <c r="AM34" s="199"/>
      <c r="AN34" s="199"/>
      <c r="AO34" s="199"/>
      <c r="AP34" s="38"/>
      <c r="AQ34" s="42"/>
    </row>
    <row r="35" spans="2:43" s="2" customFormat="1" ht="14.45" hidden="1" customHeight="1" x14ac:dyDescent="0.3">
      <c r="B35" s="37"/>
      <c r="C35" s="38"/>
      <c r="D35" s="38"/>
      <c r="E35" s="38"/>
      <c r="F35" s="39" t="s">
        <v>40</v>
      </c>
      <c r="G35" s="38"/>
      <c r="H35" s="38"/>
      <c r="I35" s="38"/>
      <c r="J35" s="38"/>
      <c r="K35" s="38"/>
      <c r="L35" s="198">
        <v>0</v>
      </c>
      <c r="M35" s="199"/>
      <c r="N35" s="199"/>
      <c r="O35" s="199"/>
      <c r="P35" s="38"/>
      <c r="Q35" s="38"/>
      <c r="R35" s="38"/>
      <c r="S35" s="38"/>
      <c r="T35" s="41" t="s">
        <v>36</v>
      </c>
      <c r="U35" s="38"/>
      <c r="V35" s="38"/>
      <c r="W35" s="200">
        <f>ROUND(BD87+SUM(CH92),2)</f>
        <v>0</v>
      </c>
      <c r="X35" s="199"/>
      <c r="Y35" s="199"/>
      <c r="Z35" s="199"/>
      <c r="AA35" s="199"/>
      <c r="AB35" s="199"/>
      <c r="AC35" s="199"/>
      <c r="AD35" s="199"/>
      <c r="AE35" s="199"/>
      <c r="AF35" s="38"/>
      <c r="AG35" s="38"/>
      <c r="AH35" s="38"/>
      <c r="AI35" s="38"/>
      <c r="AJ35" s="38"/>
      <c r="AK35" s="200">
        <v>0</v>
      </c>
      <c r="AL35" s="199"/>
      <c r="AM35" s="199"/>
      <c r="AN35" s="199"/>
      <c r="AO35" s="199"/>
      <c r="AP35" s="38"/>
      <c r="AQ35" s="42"/>
    </row>
    <row r="36" spans="2:43" s="1" customFormat="1" ht="6.95" customHeight="1" x14ac:dyDescent="0.3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 x14ac:dyDescent="0.3">
      <c r="B37" s="32"/>
      <c r="C37" s="43"/>
      <c r="D37" s="44" t="s">
        <v>41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42</v>
      </c>
      <c r="U37" s="45"/>
      <c r="V37" s="45"/>
      <c r="W37" s="45"/>
      <c r="X37" s="190" t="s">
        <v>43</v>
      </c>
      <c r="Y37" s="191"/>
      <c r="Z37" s="191"/>
      <c r="AA37" s="191"/>
      <c r="AB37" s="191"/>
      <c r="AC37" s="45"/>
      <c r="AD37" s="45"/>
      <c r="AE37" s="45"/>
      <c r="AF37" s="45"/>
      <c r="AG37" s="45"/>
      <c r="AH37" s="45"/>
      <c r="AI37" s="45"/>
      <c r="AJ37" s="45"/>
      <c r="AK37" s="192">
        <f>SUM(AK29:AK35)</f>
        <v>0</v>
      </c>
      <c r="AL37" s="191"/>
      <c r="AM37" s="191"/>
      <c r="AN37" s="191"/>
      <c r="AO37" s="193"/>
      <c r="AP37" s="43"/>
      <c r="AQ37" s="34"/>
    </row>
    <row r="38" spans="2:43" s="1" customFormat="1" ht="14.4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 x14ac:dyDescent="0.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43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43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43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43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43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43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43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43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43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 x14ac:dyDescent="0.3">
      <c r="B49" s="32"/>
      <c r="C49" s="33"/>
      <c r="D49" s="47" t="s">
        <v>44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45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 x14ac:dyDescent="0.3">
      <c r="B50" s="22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3"/>
    </row>
    <row r="51" spans="2:43" x14ac:dyDescent="0.3">
      <c r="B51" s="22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3"/>
    </row>
    <row r="52" spans="2:43" x14ac:dyDescent="0.3">
      <c r="B52" s="22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3"/>
    </row>
    <row r="53" spans="2:43" x14ac:dyDescent="0.3">
      <c r="B53" s="22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3"/>
    </row>
    <row r="54" spans="2:43" x14ac:dyDescent="0.3">
      <c r="B54" s="22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3"/>
    </row>
    <row r="55" spans="2:43" x14ac:dyDescent="0.3">
      <c r="B55" s="22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3"/>
    </row>
    <row r="56" spans="2:43" x14ac:dyDescent="0.3">
      <c r="B56" s="22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3"/>
    </row>
    <row r="57" spans="2:43" x14ac:dyDescent="0.3">
      <c r="B57" s="22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3"/>
    </row>
    <row r="58" spans="2:43" s="1" customFormat="1" ht="15" x14ac:dyDescent="0.3">
      <c r="B58" s="32"/>
      <c r="C58" s="33"/>
      <c r="D58" s="52" t="s">
        <v>46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47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46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47</v>
      </c>
      <c r="AN58" s="53"/>
      <c r="AO58" s="55"/>
      <c r="AP58" s="33"/>
      <c r="AQ58" s="34"/>
    </row>
    <row r="59" spans="2:43" x14ac:dyDescent="0.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 x14ac:dyDescent="0.3">
      <c r="B60" s="32"/>
      <c r="C60" s="33"/>
      <c r="D60" s="47" t="s">
        <v>48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49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 x14ac:dyDescent="0.3">
      <c r="B61" s="22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3"/>
    </row>
    <row r="62" spans="2:43" x14ac:dyDescent="0.3">
      <c r="B62" s="22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3"/>
    </row>
    <row r="63" spans="2:43" x14ac:dyDescent="0.3">
      <c r="B63" s="22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3"/>
    </row>
    <row r="64" spans="2:43" x14ac:dyDescent="0.3">
      <c r="B64" s="22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3"/>
    </row>
    <row r="65" spans="2:43" x14ac:dyDescent="0.3">
      <c r="B65" s="22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3"/>
    </row>
    <row r="66" spans="2:43" x14ac:dyDescent="0.3">
      <c r="B66" s="22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3"/>
    </row>
    <row r="67" spans="2:43" x14ac:dyDescent="0.3">
      <c r="B67" s="22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3"/>
    </row>
    <row r="68" spans="2:43" x14ac:dyDescent="0.3">
      <c r="B68" s="22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3"/>
    </row>
    <row r="69" spans="2:43" s="1" customFormat="1" ht="15" x14ac:dyDescent="0.3">
      <c r="B69" s="32"/>
      <c r="C69" s="33"/>
      <c r="D69" s="52" t="s">
        <v>46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47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46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47</v>
      </c>
      <c r="AN69" s="53"/>
      <c r="AO69" s="55"/>
      <c r="AP69" s="33"/>
      <c r="AQ69" s="34"/>
    </row>
    <row r="70" spans="2:43" s="1" customFormat="1" ht="6.95" customHeight="1" x14ac:dyDescent="0.3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 x14ac:dyDescent="0.3">
      <c r="B76" s="32"/>
      <c r="C76" s="194" t="s">
        <v>50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34"/>
    </row>
    <row r="77" spans="2:43" s="3" customFormat="1" ht="14.45" customHeight="1" x14ac:dyDescent="0.3">
      <c r="B77" s="62"/>
      <c r="C77" s="29" t="s">
        <v>15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17015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 x14ac:dyDescent="0.3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196" t="str">
        <f>K6</f>
        <v>Navýšení kapacity MŠ Pivovarská Králíky  - topení</v>
      </c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7"/>
      <c r="AI78" s="197"/>
      <c r="AJ78" s="197"/>
      <c r="AK78" s="197"/>
      <c r="AL78" s="197"/>
      <c r="AM78" s="197"/>
      <c r="AN78" s="197"/>
      <c r="AO78" s="197"/>
      <c r="AP78" s="67"/>
      <c r="AQ78" s="68"/>
    </row>
    <row r="79" spans="2:43" s="1" customFormat="1" ht="6.95" customHeight="1" x14ac:dyDescent="0.3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 x14ac:dyDescent="0.3">
      <c r="B80" s="32"/>
      <c r="C80" s="29" t="s">
        <v>20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 xml:space="preserve"> 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22</v>
      </c>
      <c r="AJ80" s="33"/>
      <c r="AK80" s="33"/>
      <c r="AL80" s="33"/>
      <c r="AM80" s="70" t="str">
        <f>IF(AN8= "","",AN8)</f>
        <v/>
      </c>
      <c r="AN80" s="33"/>
      <c r="AO80" s="33"/>
      <c r="AP80" s="33"/>
      <c r="AQ80" s="34"/>
    </row>
    <row r="81" spans="1:76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 x14ac:dyDescent="0.3">
      <c r="B82" s="32"/>
      <c r="C82" s="29" t="s">
        <v>23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Město Králíky, Velké náměstí 5, 561 69 Králíky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27</v>
      </c>
      <c r="AJ82" s="33"/>
      <c r="AK82" s="33"/>
      <c r="AL82" s="33"/>
      <c r="AM82" s="175" t="str">
        <f>IF(E17="","",E17)</f>
        <v/>
      </c>
      <c r="AN82" s="175"/>
      <c r="AO82" s="175"/>
      <c r="AP82" s="175"/>
      <c r="AQ82" s="34"/>
      <c r="AS82" s="171" t="s">
        <v>51</v>
      </c>
      <c r="AT82" s="172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 x14ac:dyDescent="0.3">
      <c r="B83" s="32"/>
      <c r="C83" s="29" t="s">
        <v>26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29</v>
      </c>
      <c r="AJ83" s="33"/>
      <c r="AK83" s="33"/>
      <c r="AL83" s="33"/>
      <c r="AM83" s="175" t="str">
        <f>IF(E20="","",E20)</f>
        <v xml:space="preserve"> </v>
      </c>
      <c r="AN83" s="175"/>
      <c r="AO83" s="175"/>
      <c r="AP83" s="175"/>
      <c r="AQ83" s="34"/>
      <c r="AS83" s="173"/>
      <c r="AT83" s="174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 x14ac:dyDescent="0.3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73"/>
      <c r="AT84" s="174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 x14ac:dyDescent="0.3">
      <c r="B85" s="32"/>
      <c r="C85" s="186" t="s">
        <v>52</v>
      </c>
      <c r="D85" s="187"/>
      <c r="E85" s="187"/>
      <c r="F85" s="187"/>
      <c r="G85" s="187"/>
      <c r="H85" s="72"/>
      <c r="I85" s="188" t="s">
        <v>53</v>
      </c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8" t="s">
        <v>54</v>
      </c>
      <c r="AH85" s="187"/>
      <c r="AI85" s="187"/>
      <c r="AJ85" s="187"/>
      <c r="AK85" s="187"/>
      <c r="AL85" s="187"/>
      <c r="AM85" s="187"/>
      <c r="AN85" s="188" t="s">
        <v>55</v>
      </c>
      <c r="AO85" s="187"/>
      <c r="AP85" s="189"/>
      <c r="AQ85" s="34"/>
      <c r="AS85" s="73" t="s">
        <v>56</v>
      </c>
      <c r="AT85" s="74" t="s">
        <v>57</v>
      </c>
      <c r="AU85" s="74" t="s">
        <v>58</v>
      </c>
      <c r="AV85" s="74" t="s">
        <v>59</v>
      </c>
      <c r="AW85" s="74" t="s">
        <v>60</v>
      </c>
      <c r="AX85" s="74" t="s">
        <v>61</v>
      </c>
      <c r="AY85" s="74" t="s">
        <v>62</v>
      </c>
      <c r="AZ85" s="74" t="s">
        <v>63</v>
      </c>
      <c r="BA85" s="74" t="s">
        <v>64</v>
      </c>
      <c r="BB85" s="74" t="s">
        <v>65</v>
      </c>
      <c r="BC85" s="74" t="s">
        <v>66</v>
      </c>
      <c r="BD85" s="75" t="s">
        <v>67</v>
      </c>
    </row>
    <row r="86" spans="1:76" s="1" customFormat="1" ht="10.9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 x14ac:dyDescent="0.3">
      <c r="B87" s="65"/>
      <c r="C87" s="77" t="s">
        <v>68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81">
        <f>ROUND(AG88,2)</f>
        <v>0</v>
      </c>
      <c r="AH87" s="181"/>
      <c r="AI87" s="181"/>
      <c r="AJ87" s="181"/>
      <c r="AK87" s="181"/>
      <c r="AL87" s="181"/>
      <c r="AM87" s="181"/>
      <c r="AN87" s="165">
        <v>0</v>
      </c>
      <c r="AO87" s="165"/>
      <c r="AP87" s="165"/>
      <c r="AQ87" s="68"/>
      <c r="AS87" s="79">
        <f>ROUND(AS88,2)</f>
        <v>0</v>
      </c>
      <c r="AT87" s="80">
        <f>ROUND(SUM(AV87:AW87),2)</f>
        <v>0</v>
      </c>
      <c r="AU87" s="81" t="e">
        <f>ROUND(AU88,5)</f>
        <v>#REF!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69</v>
      </c>
      <c r="BT87" s="83" t="s">
        <v>70</v>
      </c>
      <c r="BU87" s="84" t="s">
        <v>71</v>
      </c>
      <c r="BV87" s="83" t="s">
        <v>72</v>
      </c>
      <c r="BW87" s="83" t="s">
        <v>73</v>
      </c>
      <c r="BX87" s="83" t="s">
        <v>74</v>
      </c>
    </row>
    <row r="88" spans="1:76" s="5" customFormat="1" ht="22.5" customHeight="1" x14ac:dyDescent="0.3">
      <c r="B88" s="85"/>
      <c r="C88" s="86"/>
      <c r="D88" s="185" t="s">
        <v>16</v>
      </c>
      <c r="E88" s="185"/>
      <c r="F88" s="185"/>
      <c r="G88" s="185"/>
      <c r="H88" s="185"/>
      <c r="I88" s="87"/>
      <c r="J88" s="185" t="s">
        <v>75</v>
      </c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4">
        <f>ROUND(SUM(AG89:AG89),2)</f>
        <v>0</v>
      </c>
      <c r="AH88" s="183"/>
      <c r="AI88" s="183"/>
      <c r="AJ88" s="183"/>
      <c r="AK88" s="183"/>
      <c r="AL88" s="183"/>
      <c r="AM88" s="183"/>
      <c r="AN88" s="182">
        <v>0</v>
      </c>
      <c r="AO88" s="183"/>
      <c r="AP88" s="183"/>
      <c r="AQ88" s="88"/>
      <c r="AS88" s="89">
        <f>ROUND(SUM(AS89:AS89),2)</f>
        <v>0</v>
      </c>
      <c r="AT88" s="90">
        <f>ROUND(SUM(AV88:AW88),2)</f>
        <v>0</v>
      </c>
      <c r="AU88" s="91" t="e">
        <f>ROUND(SUM(AU89:AU89),5)</f>
        <v>#REF!</v>
      </c>
      <c r="AV88" s="90">
        <f>ROUND(AZ88*L31,2)</f>
        <v>0</v>
      </c>
      <c r="AW88" s="90">
        <f>ROUND(BA88*L32,2)</f>
        <v>0</v>
      </c>
      <c r="AX88" s="90">
        <f>ROUND(BB88*L31,2)</f>
        <v>0</v>
      </c>
      <c r="AY88" s="90">
        <f>ROUND(BC88*L32,2)</f>
        <v>0</v>
      </c>
      <c r="AZ88" s="90">
        <f>ROUND(SUM(AZ89:AZ89),2)</f>
        <v>0</v>
      </c>
      <c r="BA88" s="90">
        <f>ROUND(SUM(BA89:BA89),2)</f>
        <v>0</v>
      </c>
      <c r="BB88" s="90">
        <f>ROUND(SUM(BB89:BB89),2)</f>
        <v>0</v>
      </c>
      <c r="BC88" s="90">
        <f>ROUND(SUM(BC89:BC89),2)</f>
        <v>0</v>
      </c>
      <c r="BD88" s="92">
        <f>ROUND(SUM(BD89:BD89),2)</f>
        <v>0</v>
      </c>
      <c r="BS88" s="93" t="s">
        <v>69</v>
      </c>
      <c r="BT88" s="93" t="s">
        <v>76</v>
      </c>
      <c r="BU88" s="93" t="s">
        <v>71</v>
      </c>
      <c r="BV88" s="93" t="s">
        <v>72</v>
      </c>
      <c r="BW88" s="93" t="s">
        <v>77</v>
      </c>
      <c r="BX88" s="93" t="s">
        <v>73</v>
      </c>
    </row>
    <row r="89" spans="1:76" s="6" customFormat="1" ht="22.5" customHeight="1" x14ac:dyDescent="0.3">
      <c r="A89" s="94" t="s">
        <v>78</v>
      </c>
      <c r="B89" s="95"/>
      <c r="C89" s="96"/>
      <c r="D89" s="96"/>
      <c r="E89" s="180" t="s">
        <v>79</v>
      </c>
      <c r="F89" s="180"/>
      <c r="G89" s="180"/>
      <c r="H89" s="180"/>
      <c r="I89" s="180"/>
      <c r="J89" s="96"/>
      <c r="K89" s="180"/>
      <c r="L89" s="180"/>
      <c r="M89" s="180"/>
      <c r="N89" s="180"/>
      <c r="O89" s="180"/>
      <c r="P89" s="180"/>
      <c r="Q89" s="180"/>
      <c r="R89" s="180"/>
      <c r="S89" s="180"/>
      <c r="T89" s="180"/>
      <c r="U89" s="180"/>
      <c r="V89" s="180"/>
      <c r="W89" s="180"/>
      <c r="X89" s="180"/>
      <c r="Y89" s="180"/>
      <c r="Z89" s="180"/>
      <c r="AA89" s="180"/>
      <c r="AB89" s="180"/>
      <c r="AC89" s="180"/>
      <c r="AD89" s="180"/>
      <c r="AE89" s="180"/>
      <c r="AF89" s="180"/>
      <c r="AG89" s="169">
        <f>'17015-01'!M31</f>
        <v>0</v>
      </c>
      <c r="AH89" s="170"/>
      <c r="AI89" s="170"/>
      <c r="AJ89" s="170"/>
      <c r="AK89" s="170"/>
      <c r="AL89" s="170"/>
      <c r="AM89" s="170"/>
      <c r="AN89" s="169">
        <v>0</v>
      </c>
      <c r="AO89" s="170"/>
      <c r="AP89" s="170"/>
      <c r="AQ89" s="97"/>
      <c r="AS89" s="99">
        <f>'17015-01'!M29</f>
        <v>0</v>
      </c>
      <c r="AT89" s="100">
        <f>ROUND(SUM(AV89:AW89),2)</f>
        <v>0</v>
      </c>
      <c r="AU89" s="101" t="e">
        <f>'17015-01'!W118</f>
        <v>#REF!</v>
      </c>
      <c r="AV89" s="100">
        <f>'17015-01'!M33</f>
        <v>0</v>
      </c>
      <c r="AW89" s="100">
        <f>'17015-01'!M34</f>
        <v>0</v>
      </c>
      <c r="AX89" s="100">
        <f>'17015-01'!M35</f>
        <v>0</v>
      </c>
      <c r="AY89" s="100">
        <f>'17015-01'!M36</f>
        <v>0</v>
      </c>
      <c r="AZ89" s="100">
        <f>'17015-01'!H33</f>
        <v>0</v>
      </c>
      <c r="BA89" s="100">
        <f>'17015-01'!H34</f>
        <v>0</v>
      </c>
      <c r="BB89" s="100">
        <f>'17015-01'!H35</f>
        <v>0</v>
      </c>
      <c r="BC89" s="100">
        <f>'17015-01'!H36</f>
        <v>0</v>
      </c>
      <c r="BD89" s="102">
        <f>'17015-01'!H37</f>
        <v>0</v>
      </c>
      <c r="BT89" s="98" t="s">
        <v>80</v>
      </c>
      <c r="BV89" s="98" t="s">
        <v>72</v>
      </c>
      <c r="BW89" s="98" t="s">
        <v>81</v>
      </c>
      <c r="BX89" s="98" t="s">
        <v>77</v>
      </c>
    </row>
    <row r="90" spans="1:76" x14ac:dyDescent="0.3">
      <c r="B90" s="22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3"/>
    </row>
    <row r="91" spans="1:76" s="1" customFormat="1" ht="30" customHeight="1" x14ac:dyDescent="0.3">
      <c r="B91" s="32"/>
      <c r="C91" s="77" t="s">
        <v>82</v>
      </c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165">
        <v>0</v>
      </c>
      <c r="AH91" s="165"/>
      <c r="AI91" s="165"/>
      <c r="AJ91" s="165"/>
      <c r="AK91" s="165"/>
      <c r="AL91" s="165"/>
      <c r="AM91" s="165"/>
      <c r="AN91" s="165">
        <v>0</v>
      </c>
      <c r="AO91" s="165"/>
      <c r="AP91" s="165"/>
      <c r="AQ91" s="34"/>
      <c r="AS91" s="73" t="s">
        <v>83</v>
      </c>
      <c r="AT91" s="74" t="s">
        <v>84</v>
      </c>
      <c r="AU91" s="74" t="s">
        <v>34</v>
      </c>
      <c r="AV91" s="75" t="s">
        <v>57</v>
      </c>
    </row>
    <row r="92" spans="1:76" s="1" customFormat="1" ht="10.9" customHeight="1" x14ac:dyDescent="0.3"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4"/>
      <c r="AS92" s="103"/>
      <c r="AT92" s="53"/>
      <c r="AU92" s="53"/>
      <c r="AV92" s="55"/>
    </row>
    <row r="93" spans="1:76" s="1" customFormat="1" ht="30" customHeight="1" x14ac:dyDescent="0.3">
      <c r="B93" s="32"/>
      <c r="C93" s="104" t="s">
        <v>85</v>
      </c>
      <c r="D93" s="105"/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  <c r="AF93" s="105"/>
      <c r="AG93" s="166">
        <f>ROUND(AG87+AG91,2)</f>
        <v>0</v>
      </c>
      <c r="AH93" s="166"/>
      <c r="AI93" s="166"/>
      <c r="AJ93" s="166"/>
      <c r="AK93" s="166"/>
      <c r="AL93" s="166"/>
      <c r="AM93" s="166"/>
      <c r="AN93" s="166">
        <f>AN87+AN91</f>
        <v>0</v>
      </c>
      <c r="AO93" s="166"/>
      <c r="AP93" s="166"/>
      <c r="AQ93" s="34"/>
    </row>
    <row r="94" spans="1:76" s="1" customFormat="1" ht="6.95" customHeight="1" x14ac:dyDescent="0.3"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8"/>
    </row>
  </sheetData>
  <mergeCells count="49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E89:I89"/>
    <mergeCell ref="K89:AF89"/>
    <mergeCell ref="AG87:AM87"/>
    <mergeCell ref="AN87:AP87"/>
    <mergeCell ref="AN88:AP88"/>
    <mergeCell ref="AG88:AM88"/>
    <mergeCell ref="D88:H88"/>
    <mergeCell ref="J88:AF88"/>
    <mergeCell ref="AG91:AM91"/>
    <mergeCell ref="AN91:AP91"/>
    <mergeCell ref="AG93:AM93"/>
    <mergeCell ref="AN93:AP93"/>
    <mergeCell ref="AR2:BE2"/>
    <mergeCell ref="AN89:AP89"/>
    <mergeCell ref="AG89:AM89"/>
    <mergeCell ref="AS82:AT84"/>
    <mergeCell ref="AM83:AP83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9" location="'17015-02 - FARNÍ ČÁST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5"/>
  <sheetViews>
    <sheetView showGridLines="0" tabSelected="1" workbookViewId="0">
      <pane ySplit="1" topLeftCell="A2" activePane="bottomLeft" state="frozen"/>
      <selection pane="bottomLeft" activeCell="P46" sqref="P4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6"/>
      <c r="B1" s="12"/>
      <c r="C1" s="12"/>
      <c r="D1" s="13" t="s">
        <v>1</v>
      </c>
      <c r="E1" s="12"/>
      <c r="F1" s="14" t="s">
        <v>86</v>
      </c>
      <c r="G1" s="14"/>
      <c r="H1" s="206" t="s">
        <v>87</v>
      </c>
      <c r="I1" s="206"/>
      <c r="J1" s="206"/>
      <c r="K1" s="206"/>
      <c r="L1" s="14" t="s">
        <v>88</v>
      </c>
      <c r="M1" s="12"/>
      <c r="N1" s="12"/>
      <c r="O1" s="13" t="s">
        <v>89</v>
      </c>
      <c r="P1" s="12"/>
      <c r="Q1" s="12"/>
      <c r="R1" s="12"/>
      <c r="S1" s="14" t="s">
        <v>90</v>
      </c>
      <c r="T1" s="14"/>
      <c r="U1" s="106"/>
      <c r="V1" s="10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 x14ac:dyDescent="0.3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167" t="s">
        <v>8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8" t="s">
        <v>81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80</v>
      </c>
    </row>
    <row r="4" spans="1:66" ht="36.950000000000003" customHeight="1" x14ac:dyDescent="0.3">
      <c r="B4" s="22"/>
      <c r="C4" s="194" t="s">
        <v>183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3"/>
      <c r="T4" s="24" t="s">
        <v>13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17</v>
      </c>
      <c r="E6" s="25"/>
      <c r="F6" s="220" t="str">
        <f>'Rekapitulace stavby'!K6</f>
        <v>Navýšení kapacity MŠ Pivovarská Králíky  - topení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5"/>
      <c r="R6" s="23"/>
    </row>
    <row r="7" spans="1:66" ht="25.35" customHeight="1" x14ac:dyDescent="0.3">
      <c r="B7" s="22"/>
      <c r="C7" s="25"/>
      <c r="D7" s="29" t="s">
        <v>91</v>
      </c>
      <c r="E7" s="25"/>
      <c r="F7" s="220" t="s">
        <v>92</v>
      </c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25"/>
      <c r="R7" s="23"/>
    </row>
    <row r="8" spans="1:66" s="1" customFormat="1" ht="32.85" customHeight="1" x14ac:dyDescent="0.3">
      <c r="B8" s="32"/>
      <c r="C8" s="33"/>
      <c r="D8" s="28" t="s">
        <v>93</v>
      </c>
      <c r="E8" s="33"/>
      <c r="F8" s="204" t="s">
        <v>79</v>
      </c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33"/>
      <c r="R8" s="34"/>
    </row>
    <row r="9" spans="1:66" s="1" customFormat="1" ht="14.45" customHeight="1" x14ac:dyDescent="0.3">
      <c r="B9" s="32"/>
      <c r="C9" s="33"/>
      <c r="D9" s="29" t="s">
        <v>18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19</v>
      </c>
      <c r="N9" s="33"/>
      <c r="O9" s="27" t="s">
        <v>5</v>
      </c>
      <c r="P9" s="33"/>
      <c r="Q9" s="33"/>
      <c r="R9" s="34"/>
    </row>
    <row r="10" spans="1:66" s="1" customFormat="1" ht="14.45" customHeight="1" x14ac:dyDescent="0.3">
      <c r="B10" s="32"/>
      <c r="C10" s="33"/>
      <c r="D10" s="29" t="s">
        <v>20</v>
      </c>
      <c r="E10" s="33"/>
      <c r="F10" s="27" t="s">
        <v>21</v>
      </c>
      <c r="G10" s="33"/>
      <c r="H10" s="33"/>
      <c r="I10" s="33"/>
      <c r="J10" s="33"/>
      <c r="K10" s="33"/>
      <c r="L10" s="33"/>
      <c r="M10" s="29" t="s">
        <v>22</v>
      </c>
      <c r="N10" s="33"/>
      <c r="O10" s="222"/>
      <c r="P10" s="222"/>
      <c r="Q10" s="33"/>
      <c r="R10" s="34"/>
    </row>
    <row r="11" spans="1:66" s="1" customFormat="1" ht="10.9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 x14ac:dyDescent="0.3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03" t="s">
        <v>5</v>
      </c>
      <c r="P12" s="203"/>
      <c r="Q12" s="33"/>
      <c r="R12" s="34"/>
    </row>
    <row r="13" spans="1:66" s="1" customFormat="1" ht="18" customHeight="1" x14ac:dyDescent="0.3">
      <c r="B13" s="32"/>
      <c r="C13" s="33"/>
      <c r="D13" s="33"/>
      <c r="E13" s="154" t="s">
        <v>189</v>
      </c>
      <c r="F13" s="155"/>
      <c r="G13" s="33"/>
      <c r="H13" s="33"/>
      <c r="I13" s="33"/>
      <c r="J13" s="33"/>
      <c r="K13" s="33"/>
      <c r="L13" s="33"/>
      <c r="M13" s="29" t="s">
        <v>25</v>
      </c>
      <c r="N13" s="33"/>
      <c r="O13" s="203" t="s">
        <v>5</v>
      </c>
      <c r="P13" s="203"/>
      <c r="Q13" s="33"/>
      <c r="R13" s="34"/>
    </row>
    <row r="14" spans="1:66" s="1" customFormat="1" ht="6.95" customHeight="1" x14ac:dyDescent="0.3">
      <c r="B14" s="32"/>
      <c r="C14" s="33"/>
      <c r="D14" s="33"/>
      <c r="E14" s="155"/>
      <c r="F14" s="155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 x14ac:dyDescent="0.3">
      <c r="B15" s="32"/>
      <c r="C15" s="33"/>
      <c r="D15" s="29" t="s">
        <v>26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03" t="str">
        <f>IF('Rekapitulace stavby'!AN13="","",'Rekapitulace stavby'!AN13)</f>
        <v/>
      </c>
      <c r="P15" s="203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25</v>
      </c>
      <c r="N16" s="33"/>
      <c r="O16" s="203" t="str">
        <f>IF('Rekapitulace stavby'!AN14="","",'Rekapitulace stavby'!AN14)</f>
        <v/>
      </c>
      <c r="P16" s="203"/>
      <c r="Q16" s="33"/>
      <c r="R16" s="34"/>
    </row>
    <row r="17" spans="2:18" s="1" customFormat="1" ht="6.95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 x14ac:dyDescent="0.3">
      <c r="B18" s="32"/>
      <c r="C18" s="33"/>
      <c r="D18" s="29" t="s">
        <v>27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03"/>
      <c r="P18" s="203"/>
      <c r="Q18" s="33"/>
      <c r="R18" s="34"/>
    </row>
    <row r="19" spans="2:18" s="1" customFormat="1" ht="18" customHeight="1" x14ac:dyDescent="0.3">
      <c r="B19" s="32"/>
      <c r="C19" s="33"/>
      <c r="D19" s="33"/>
      <c r="E19" s="27"/>
      <c r="F19" s="33"/>
      <c r="G19" s="33"/>
      <c r="H19" s="33"/>
      <c r="I19" s="33"/>
      <c r="J19" s="33"/>
      <c r="K19" s="33"/>
      <c r="L19" s="33"/>
      <c r="M19" s="29" t="s">
        <v>25</v>
      </c>
      <c r="N19" s="33"/>
      <c r="O19" s="203" t="s">
        <v>5</v>
      </c>
      <c r="P19" s="203"/>
      <c r="Q19" s="33"/>
      <c r="R19" s="34"/>
    </row>
    <row r="20" spans="2:18" s="1" customFormat="1" ht="6.95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 x14ac:dyDescent="0.3">
      <c r="B21" s="32"/>
      <c r="C21" s="33"/>
      <c r="D21" s="29" t="s">
        <v>29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03" t="str">
        <f>IF('Rekapitulace stavby'!AN19="","",'Rekapitulace stavby'!AN19)</f>
        <v/>
      </c>
      <c r="P21" s="203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IF('Rekapitulace stavby'!E20="","",'Rekapitulace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25</v>
      </c>
      <c r="N22" s="33"/>
      <c r="O22" s="203" t="str">
        <f>IF('Rekapitulace stavby'!AN20="","",'Rekapitulace stavby'!AN20)</f>
        <v/>
      </c>
      <c r="P22" s="203"/>
      <c r="Q22" s="33"/>
      <c r="R22" s="34"/>
    </row>
    <row r="23" spans="2:18" s="1" customFormat="1" ht="6.95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 x14ac:dyDescent="0.3">
      <c r="B24" s="32"/>
      <c r="C24" s="33"/>
      <c r="D24" s="29" t="s">
        <v>30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05" t="s">
        <v>5</v>
      </c>
      <c r="F25" s="205"/>
      <c r="G25" s="205"/>
      <c r="H25" s="205"/>
      <c r="I25" s="205"/>
      <c r="J25" s="205"/>
      <c r="K25" s="205"/>
      <c r="L25" s="205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 x14ac:dyDescent="0.3">
      <c r="B28" s="32"/>
      <c r="C28" s="33"/>
      <c r="D28" s="107" t="s">
        <v>94</v>
      </c>
      <c r="E28" s="33"/>
      <c r="F28" s="33"/>
      <c r="G28" s="33"/>
      <c r="H28" s="33"/>
      <c r="I28" s="33"/>
      <c r="J28" s="33"/>
      <c r="K28" s="33"/>
      <c r="L28" s="33"/>
      <c r="M28" s="176">
        <f>N89</f>
        <v>0</v>
      </c>
      <c r="N28" s="176"/>
      <c r="O28" s="176"/>
      <c r="P28" s="176"/>
      <c r="Q28" s="33"/>
      <c r="R28" s="34"/>
    </row>
    <row r="29" spans="2:18" s="1" customFormat="1" ht="14.45" customHeight="1" x14ac:dyDescent="0.3">
      <c r="B29" s="32"/>
      <c r="C29" s="33"/>
      <c r="D29" s="31" t="s">
        <v>95</v>
      </c>
      <c r="E29" s="33"/>
      <c r="F29" s="33"/>
      <c r="G29" s="33"/>
      <c r="H29" s="33"/>
      <c r="I29" s="33"/>
      <c r="J29" s="33"/>
      <c r="K29" s="33"/>
      <c r="L29" s="33"/>
      <c r="M29" s="176">
        <f>N98</f>
        <v>0</v>
      </c>
      <c r="N29" s="176"/>
      <c r="O29" s="176"/>
      <c r="P29" s="176"/>
      <c r="Q29" s="33"/>
      <c r="R29" s="34"/>
    </row>
    <row r="30" spans="2:18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08" t="s">
        <v>33</v>
      </c>
      <c r="E31" s="33"/>
      <c r="F31" s="33"/>
      <c r="G31" s="33"/>
      <c r="H31" s="33"/>
      <c r="I31" s="33"/>
      <c r="J31" s="33"/>
      <c r="K31" s="33"/>
      <c r="L31" s="33"/>
      <c r="M31" s="234">
        <f>ROUND(M28+M29,2)</f>
        <v>0</v>
      </c>
      <c r="N31" s="219"/>
      <c r="O31" s="219"/>
      <c r="P31" s="219"/>
      <c r="Q31" s="33"/>
      <c r="R31" s="34"/>
    </row>
    <row r="32" spans="2:18" s="1" customFormat="1" ht="6.95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 x14ac:dyDescent="0.3">
      <c r="B33" s="32"/>
      <c r="C33" s="33"/>
      <c r="D33" s="163" t="s">
        <v>34</v>
      </c>
      <c r="E33" s="163" t="s">
        <v>35</v>
      </c>
      <c r="F33" s="162">
        <v>0.21</v>
      </c>
      <c r="G33" s="109" t="s">
        <v>36</v>
      </c>
      <c r="H33" s="233">
        <v>0</v>
      </c>
      <c r="I33" s="233"/>
      <c r="J33" s="233"/>
      <c r="K33" s="164"/>
      <c r="L33" s="164"/>
      <c r="M33" s="233">
        <v>0</v>
      </c>
      <c r="N33" s="233"/>
      <c r="O33" s="233"/>
      <c r="P33" s="233"/>
      <c r="Q33" s="164"/>
      <c r="R33" s="34"/>
    </row>
    <row r="34" spans="2:18" s="1" customFormat="1" ht="14.45" customHeight="1" x14ac:dyDescent="0.3">
      <c r="B34" s="32"/>
      <c r="C34" s="33"/>
      <c r="D34" s="33"/>
      <c r="E34" s="39" t="s">
        <v>37</v>
      </c>
      <c r="F34" s="40">
        <v>0.15</v>
      </c>
      <c r="G34" s="109" t="s">
        <v>36</v>
      </c>
      <c r="H34" s="233">
        <f>ROUND((SUM(BF98:BF99)+SUM(BF118:BF141)), 2)</f>
        <v>0</v>
      </c>
      <c r="I34" s="219"/>
      <c r="J34" s="219"/>
      <c r="K34" s="33"/>
      <c r="L34" s="33"/>
      <c r="M34" s="233">
        <f>ROUND(ROUND((SUM(BF98:BF99)+SUM(BF118:BF141)), 2)*F34, 2)</f>
        <v>0</v>
      </c>
      <c r="N34" s="219"/>
      <c r="O34" s="219"/>
      <c r="P34" s="219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38</v>
      </c>
      <c r="F35" s="40">
        <v>0.21</v>
      </c>
      <c r="G35" s="109" t="s">
        <v>36</v>
      </c>
      <c r="H35" s="233">
        <f>ROUND((SUM(BG98:BG99)+SUM(BG118:BG141)), 2)</f>
        <v>0</v>
      </c>
      <c r="I35" s="219"/>
      <c r="J35" s="219"/>
      <c r="K35" s="33"/>
      <c r="L35" s="33"/>
      <c r="M35" s="233">
        <v>0</v>
      </c>
      <c r="N35" s="219"/>
      <c r="O35" s="219"/>
      <c r="P35" s="219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39</v>
      </c>
      <c r="F36" s="40">
        <v>0.15</v>
      </c>
      <c r="G36" s="109" t="s">
        <v>36</v>
      </c>
      <c r="H36" s="233">
        <f>ROUND((SUM(BH98:BH99)+SUM(BH118:BH141)), 2)</f>
        <v>0</v>
      </c>
      <c r="I36" s="219"/>
      <c r="J36" s="219"/>
      <c r="K36" s="33"/>
      <c r="L36" s="33"/>
      <c r="M36" s="233">
        <v>0</v>
      </c>
      <c r="N36" s="219"/>
      <c r="O36" s="219"/>
      <c r="P36" s="219"/>
      <c r="Q36" s="33"/>
      <c r="R36" s="34"/>
    </row>
    <row r="37" spans="2:18" s="1" customFormat="1" ht="14.45" hidden="1" customHeight="1" x14ac:dyDescent="0.3">
      <c r="B37" s="32"/>
      <c r="C37" s="33"/>
      <c r="D37" s="33"/>
      <c r="E37" s="39" t="s">
        <v>40</v>
      </c>
      <c r="F37" s="40">
        <v>0</v>
      </c>
      <c r="G37" s="109" t="s">
        <v>36</v>
      </c>
      <c r="H37" s="233">
        <f>ROUND((SUM(BI98:BI99)+SUM(BI118:BI141)), 2)</f>
        <v>0</v>
      </c>
      <c r="I37" s="219"/>
      <c r="J37" s="219"/>
      <c r="K37" s="33"/>
      <c r="L37" s="33"/>
      <c r="M37" s="233">
        <v>0</v>
      </c>
      <c r="N37" s="219"/>
      <c r="O37" s="219"/>
      <c r="P37" s="219"/>
      <c r="Q37" s="33"/>
      <c r="R37" s="34"/>
    </row>
    <row r="38" spans="2:18" s="1" customFormat="1" ht="6.9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5"/>
      <c r="D39" s="110" t="s">
        <v>41</v>
      </c>
      <c r="E39" s="72"/>
      <c r="F39" s="72"/>
      <c r="G39" s="111" t="s">
        <v>42</v>
      </c>
      <c r="H39" s="112" t="s">
        <v>43</v>
      </c>
      <c r="I39" s="72"/>
      <c r="J39" s="72"/>
      <c r="K39" s="72"/>
      <c r="L39" s="229">
        <v>0</v>
      </c>
      <c r="M39" s="229"/>
      <c r="N39" s="229"/>
      <c r="O39" s="229"/>
      <c r="P39" s="230"/>
      <c r="Q39" s="105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2"/>
      <c r="C50" s="33"/>
      <c r="D50" s="47" t="s">
        <v>44</v>
      </c>
      <c r="E50" s="48"/>
      <c r="F50" s="48"/>
      <c r="G50" s="48"/>
      <c r="H50" s="49"/>
      <c r="I50" s="33"/>
      <c r="J50" s="47" t="s">
        <v>45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 x14ac:dyDescent="0.3">
      <c r="B59" s="32"/>
      <c r="C59" s="33"/>
      <c r="D59" s="52" t="s">
        <v>46</v>
      </c>
      <c r="E59" s="53"/>
      <c r="F59" s="53"/>
      <c r="G59" s="54" t="s">
        <v>47</v>
      </c>
      <c r="H59" s="55"/>
      <c r="I59" s="33"/>
      <c r="J59" s="52" t="s">
        <v>46</v>
      </c>
      <c r="K59" s="53"/>
      <c r="L59" s="53"/>
      <c r="M59" s="53"/>
      <c r="N59" s="54" t="s">
        <v>47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2"/>
      <c r="C61" s="33"/>
      <c r="D61" s="47" t="s">
        <v>48</v>
      </c>
      <c r="E61" s="48"/>
      <c r="F61" s="48"/>
      <c r="G61" s="48"/>
      <c r="H61" s="49"/>
      <c r="I61" s="33"/>
      <c r="J61" s="47" t="s">
        <v>49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 x14ac:dyDescent="0.3">
      <c r="B70" s="32"/>
      <c r="C70" s="33"/>
      <c r="D70" s="52" t="s">
        <v>46</v>
      </c>
      <c r="E70" s="53"/>
      <c r="F70" s="53"/>
      <c r="G70" s="54" t="s">
        <v>47</v>
      </c>
      <c r="H70" s="55"/>
      <c r="I70" s="33"/>
      <c r="J70" s="52" t="s">
        <v>46</v>
      </c>
      <c r="K70" s="53"/>
      <c r="L70" s="53"/>
      <c r="M70" s="53"/>
      <c r="N70" s="54" t="s">
        <v>47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194" t="s">
        <v>96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17</v>
      </c>
      <c r="D78" s="33"/>
      <c r="E78" s="33"/>
      <c r="F78" s="220" t="str">
        <f>F6</f>
        <v>Navýšení kapacity MŠ Pivovarská Králíky  - topení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3"/>
      <c r="R78" s="34"/>
    </row>
    <row r="79" spans="2:18" ht="30" customHeight="1" x14ac:dyDescent="0.3">
      <c r="B79" s="22"/>
      <c r="C79" s="29" t="s">
        <v>91</v>
      </c>
      <c r="D79" s="25"/>
      <c r="E79" s="25"/>
      <c r="F79" s="220" t="s">
        <v>92</v>
      </c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25"/>
      <c r="R79" s="23"/>
    </row>
    <row r="80" spans="2:18" s="1" customFormat="1" ht="36.950000000000003" customHeight="1" x14ac:dyDescent="0.3">
      <c r="B80" s="32"/>
      <c r="C80" s="66" t="s">
        <v>93</v>
      </c>
      <c r="D80" s="33"/>
      <c r="E80" s="33"/>
      <c r="F80" s="196" t="str">
        <f>F8</f>
        <v>17015-01</v>
      </c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33"/>
      <c r="R80" s="34"/>
    </row>
    <row r="81" spans="2:47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20</v>
      </c>
      <c r="D82" s="33"/>
      <c r="E82" s="33"/>
      <c r="F82" s="27" t="str">
        <f>F10</f>
        <v xml:space="preserve"> </v>
      </c>
      <c r="G82" s="33"/>
      <c r="H82" s="33"/>
      <c r="I82" s="33"/>
      <c r="J82" s="33"/>
      <c r="K82" s="29" t="s">
        <v>22</v>
      </c>
      <c r="L82" s="33"/>
      <c r="M82" s="222" t="str">
        <f>IF(O10="","",O10)</f>
        <v/>
      </c>
      <c r="N82" s="222"/>
      <c r="O82" s="222"/>
      <c r="P82" s="222"/>
      <c r="Q82" s="33"/>
      <c r="R82" s="34"/>
    </row>
    <row r="83" spans="2:47" s="1" customFormat="1" ht="6.95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 x14ac:dyDescent="0.3">
      <c r="B84" s="32"/>
      <c r="C84" s="29" t="s">
        <v>23</v>
      </c>
      <c r="D84" s="33"/>
      <c r="E84" s="33"/>
      <c r="F84" s="27" t="str">
        <f>E13</f>
        <v>Město Králíky, Velké náměstí 5, 561 69 Králíky</v>
      </c>
      <c r="G84" s="33"/>
      <c r="H84" s="33"/>
      <c r="I84" s="33"/>
      <c r="J84" s="33"/>
      <c r="K84" s="29" t="s">
        <v>27</v>
      </c>
      <c r="L84" s="33"/>
      <c r="M84" s="203">
        <f>E19</f>
        <v>0</v>
      </c>
      <c r="N84" s="203"/>
      <c r="O84" s="203"/>
      <c r="P84" s="203"/>
      <c r="Q84" s="203"/>
      <c r="R84" s="34"/>
    </row>
    <row r="85" spans="2:47" s="1" customFormat="1" ht="14.45" customHeight="1" x14ac:dyDescent="0.3">
      <c r="B85" s="32"/>
      <c r="C85" s="29" t="s">
        <v>26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29</v>
      </c>
      <c r="L85" s="33"/>
      <c r="M85" s="203" t="str">
        <f>E22</f>
        <v xml:space="preserve"> </v>
      </c>
      <c r="N85" s="203"/>
      <c r="O85" s="203"/>
      <c r="P85" s="203"/>
      <c r="Q85" s="203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31" t="s">
        <v>97</v>
      </c>
      <c r="D87" s="232"/>
      <c r="E87" s="232"/>
      <c r="F87" s="232"/>
      <c r="G87" s="232"/>
      <c r="H87" s="105"/>
      <c r="I87" s="105"/>
      <c r="J87" s="105"/>
      <c r="K87" s="105"/>
      <c r="L87" s="105"/>
      <c r="M87" s="105"/>
      <c r="N87" s="231" t="s">
        <v>98</v>
      </c>
      <c r="O87" s="232"/>
      <c r="P87" s="232"/>
      <c r="Q87" s="232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3" t="s">
        <v>99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5">
        <f>N118</f>
        <v>0</v>
      </c>
      <c r="O89" s="226"/>
      <c r="P89" s="226"/>
      <c r="Q89" s="226"/>
      <c r="R89" s="34"/>
      <c r="AU89" s="18" t="s">
        <v>100</v>
      </c>
    </row>
    <row r="90" spans="2:47" s="7" customFormat="1" ht="24.95" customHeight="1" x14ac:dyDescent="0.3">
      <c r="B90" s="114"/>
      <c r="C90" s="115"/>
      <c r="D90" s="116" t="s">
        <v>101</v>
      </c>
      <c r="E90" s="115"/>
      <c r="F90" s="115"/>
      <c r="G90" s="115"/>
      <c r="H90" s="115"/>
      <c r="I90" s="115"/>
      <c r="J90" s="115"/>
      <c r="K90" s="115"/>
      <c r="L90" s="115"/>
      <c r="M90" s="115"/>
      <c r="N90" s="212">
        <f>N119</f>
        <v>0</v>
      </c>
      <c r="O90" s="227"/>
      <c r="P90" s="227"/>
      <c r="Q90" s="227"/>
      <c r="R90" s="117"/>
    </row>
    <row r="91" spans="2:47" s="8" customFormat="1" ht="19.899999999999999" customHeight="1" x14ac:dyDescent="0.3">
      <c r="B91" s="118"/>
      <c r="C91" s="96"/>
      <c r="D91" s="119" t="s">
        <v>102</v>
      </c>
      <c r="E91" s="96"/>
      <c r="F91" s="96"/>
      <c r="G91" s="96"/>
      <c r="H91" s="96"/>
      <c r="I91" s="96"/>
      <c r="J91" s="96"/>
      <c r="K91" s="96"/>
      <c r="L91" s="96"/>
      <c r="M91" s="96"/>
      <c r="N91" s="169">
        <f>N120</f>
        <v>0</v>
      </c>
      <c r="O91" s="170"/>
      <c r="P91" s="170"/>
      <c r="Q91" s="170"/>
      <c r="R91" s="120"/>
    </row>
    <row r="92" spans="2:47" s="8" customFormat="1" ht="19.899999999999999" customHeight="1" x14ac:dyDescent="0.3">
      <c r="B92" s="118"/>
      <c r="C92" s="96"/>
      <c r="D92" s="119" t="s">
        <v>103</v>
      </c>
      <c r="E92" s="96"/>
      <c r="F92" s="96"/>
      <c r="G92" s="96"/>
      <c r="H92" s="96"/>
      <c r="I92" s="96"/>
      <c r="J92" s="96"/>
      <c r="K92" s="96"/>
      <c r="L92" s="96"/>
      <c r="M92" s="96"/>
      <c r="N92" s="169"/>
      <c r="O92" s="170"/>
      <c r="P92" s="170"/>
      <c r="Q92" s="170"/>
      <c r="R92" s="120"/>
    </row>
    <row r="93" spans="2:47" s="8" customFormat="1" ht="19.899999999999999" customHeight="1" x14ac:dyDescent="0.3">
      <c r="B93" s="118"/>
      <c r="C93" s="96"/>
      <c r="D93" s="119" t="s">
        <v>104</v>
      </c>
      <c r="E93" s="96"/>
      <c r="F93" s="96"/>
      <c r="G93" s="96"/>
      <c r="H93" s="96"/>
      <c r="I93" s="96"/>
      <c r="J93" s="96"/>
      <c r="K93" s="96"/>
      <c r="L93" s="96"/>
      <c r="M93" s="96"/>
      <c r="N93" s="169">
        <f>N126</f>
        <v>0</v>
      </c>
      <c r="O93" s="170"/>
      <c r="P93" s="170"/>
      <c r="Q93" s="170"/>
      <c r="R93" s="120"/>
    </row>
    <row r="94" spans="2:47" s="8" customFormat="1" ht="19.899999999999999" customHeight="1" x14ac:dyDescent="0.3">
      <c r="B94" s="118"/>
      <c r="C94" s="96"/>
      <c r="D94" s="119" t="s">
        <v>105</v>
      </c>
      <c r="E94" s="96"/>
      <c r="F94" s="96"/>
      <c r="G94" s="96"/>
      <c r="H94" s="96"/>
      <c r="I94" s="96"/>
      <c r="J94" s="96"/>
      <c r="K94" s="96"/>
      <c r="L94" s="96"/>
      <c r="M94" s="96"/>
      <c r="N94" s="169">
        <f>N135</f>
        <v>0</v>
      </c>
      <c r="O94" s="170"/>
      <c r="P94" s="170"/>
      <c r="Q94" s="170"/>
      <c r="R94" s="120"/>
    </row>
    <row r="95" spans="2:47" s="8" customFormat="1" ht="19.899999999999999" customHeight="1" x14ac:dyDescent="0.3">
      <c r="B95" s="118"/>
      <c r="C95" s="96"/>
      <c r="D95" s="119" t="s">
        <v>106</v>
      </c>
      <c r="E95" s="96"/>
      <c r="F95" s="96"/>
      <c r="G95" s="96"/>
      <c r="H95" s="96"/>
      <c r="I95" s="96"/>
      <c r="J95" s="96"/>
      <c r="K95" s="96"/>
      <c r="L95" s="96"/>
      <c r="M95" s="96"/>
      <c r="N95" s="169">
        <f>N139</f>
        <v>0</v>
      </c>
      <c r="O95" s="170"/>
      <c r="P95" s="170"/>
      <c r="Q95" s="170"/>
      <c r="R95" s="120"/>
    </row>
    <row r="96" spans="2:47" s="8" customFormat="1" ht="14.85" customHeight="1" x14ac:dyDescent="0.3">
      <c r="B96" s="118"/>
      <c r="C96" s="96"/>
      <c r="D96" s="119" t="s">
        <v>158</v>
      </c>
      <c r="E96" s="96"/>
      <c r="F96" s="96"/>
      <c r="G96" s="96"/>
      <c r="H96" s="96"/>
      <c r="I96" s="96"/>
      <c r="J96" s="96"/>
      <c r="K96" s="96"/>
      <c r="L96" s="96"/>
      <c r="M96" s="96"/>
      <c r="N96" s="169">
        <f>N143</f>
        <v>0</v>
      </c>
      <c r="O96" s="170"/>
      <c r="P96" s="170"/>
      <c r="Q96" s="170"/>
      <c r="R96" s="120"/>
    </row>
    <row r="97" spans="2:21" s="1" customFormat="1" ht="21.75" customHeight="1" x14ac:dyDescent="0.3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</row>
    <row r="98" spans="2:21" s="1" customFormat="1" ht="29.25" customHeight="1" x14ac:dyDescent="0.3">
      <c r="B98" s="32"/>
      <c r="C98" s="113" t="s">
        <v>107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226">
        <v>0</v>
      </c>
      <c r="O98" s="228"/>
      <c r="P98" s="228"/>
      <c r="Q98" s="228"/>
      <c r="R98" s="34"/>
      <c r="T98" s="121"/>
      <c r="U98" s="122" t="s">
        <v>34</v>
      </c>
    </row>
    <row r="99" spans="2:21" s="1" customFormat="1" ht="18" customHeight="1" x14ac:dyDescent="0.3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4"/>
    </row>
    <row r="100" spans="2:21" s="1" customFormat="1" ht="29.25" customHeight="1" x14ac:dyDescent="0.3">
      <c r="B100" s="32"/>
      <c r="C100" s="104" t="s">
        <v>85</v>
      </c>
      <c r="D100" s="105"/>
      <c r="E100" s="105"/>
      <c r="F100" s="105"/>
      <c r="G100" s="105"/>
      <c r="H100" s="105"/>
      <c r="I100" s="105"/>
      <c r="J100" s="105"/>
      <c r="K100" s="105"/>
      <c r="L100" s="166">
        <f>ROUND(SUM(N89+N98),2)</f>
        <v>0</v>
      </c>
      <c r="M100" s="166"/>
      <c r="N100" s="166"/>
      <c r="O100" s="166"/>
      <c r="P100" s="166"/>
      <c r="Q100" s="166"/>
      <c r="R100" s="34"/>
    </row>
    <row r="101" spans="2:21" s="1" customFormat="1" ht="6.95" customHeight="1" x14ac:dyDescent="0.3"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8"/>
    </row>
    <row r="105" spans="2:21" s="1" customFormat="1" ht="6.95" customHeight="1" x14ac:dyDescent="0.3"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1"/>
    </row>
    <row r="106" spans="2:21" s="1" customFormat="1" ht="36.950000000000003" customHeight="1" x14ac:dyDescent="0.3">
      <c r="B106" s="32"/>
      <c r="C106" s="194" t="s">
        <v>108</v>
      </c>
      <c r="D106" s="219"/>
      <c r="E106" s="219"/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34"/>
    </row>
    <row r="107" spans="2:21" s="1" customFormat="1" ht="6.95" customHeight="1" x14ac:dyDescent="0.3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21" s="1" customFormat="1" ht="30" customHeight="1" x14ac:dyDescent="0.3">
      <c r="B108" s="32"/>
      <c r="C108" s="29" t="s">
        <v>17</v>
      </c>
      <c r="D108" s="33"/>
      <c r="E108" s="33"/>
      <c r="F108" s="220" t="str">
        <f>F6</f>
        <v>Navýšení kapacity MŠ Pivovarská Králíky  - topení</v>
      </c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33"/>
      <c r="R108" s="34"/>
    </row>
    <row r="109" spans="2:21" ht="30" customHeight="1" x14ac:dyDescent="0.3">
      <c r="B109" s="22"/>
      <c r="C109" s="29" t="s">
        <v>91</v>
      </c>
      <c r="D109" s="25"/>
      <c r="E109" s="25"/>
      <c r="F109" s="220" t="s">
        <v>92</v>
      </c>
      <c r="G109" s="177"/>
      <c r="H109" s="177"/>
      <c r="I109" s="177"/>
      <c r="J109" s="177"/>
      <c r="K109" s="177"/>
      <c r="L109" s="177"/>
      <c r="M109" s="177"/>
      <c r="N109" s="177"/>
      <c r="O109" s="177"/>
      <c r="P109" s="177"/>
      <c r="Q109" s="25"/>
      <c r="R109" s="23"/>
    </row>
    <row r="110" spans="2:21" s="1" customFormat="1" ht="36.950000000000003" customHeight="1" x14ac:dyDescent="0.3">
      <c r="B110" s="32"/>
      <c r="C110" s="66" t="s">
        <v>93</v>
      </c>
      <c r="D110" s="33"/>
      <c r="E110" s="33"/>
      <c r="F110" s="196" t="str">
        <f>F8</f>
        <v>17015-01</v>
      </c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33"/>
      <c r="R110" s="34"/>
    </row>
    <row r="111" spans="2:21" s="1" customFormat="1" ht="6.95" customHeight="1" x14ac:dyDescent="0.3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21" s="1" customFormat="1" ht="18" customHeight="1" x14ac:dyDescent="0.3">
      <c r="B112" s="32"/>
      <c r="C112" s="29" t="s">
        <v>20</v>
      </c>
      <c r="D112" s="33"/>
      <c r="E112" s="33"/>
      <c r="F112" s="27" t="str">
        <f>F10</f>
        <v xml:space="preserve"> </v>
      </c>
      <c r="G112" s="33"/>
      <c r="H112" s="33"/>
      <c r="I112" s="33"/>
      <c r="J112" s="33"/>
      <c r="K112" s="29" t="s">
        <v>22</v>
      </c>
      <c r="L112" s="33"/>
      <c r="M112" s="222" t="str">
        <f>IF(O10="","",O10)</f>
        <v/>
      </c>
      <c r="N112" s="222"/>
      <c r="O112" s="222"/>
      <c r="P112" s="222"/>
      <c r="Q112" s="33"/>
      <c r="R112" s="34"/>
    </row>
    <row r="113" spans="2:65" s="1" customFormat="1" ht="6.95" customHeight="1" x14ac:dyDescent="0.3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1" customFormat="1" ht="15" x14ac:dyDescent="0.3">
      <c r="B114" s="32"/>
      <c r="C114" s="29" t="s">
        <v>23</v>
      </c>
      <c r="D114" s="33"/>
      <c r="E114" s="33"/>
      <c r="F114" s="27" t="str">
        <f>E13</f>
        <v>Město Králíky, Velké náměstí 5, 561 69 Králíky</v>
      </c>
      <c r="G114" s="33"/>
      <c r="H114" s="33"/>
      <c r="I114" s="33"/>
      <c r="J114" s="33"/>
      <c r="K114" s="29" t="s">
        <v>27</v>
      </c>
      <c r="L114" s="33"/>
      <c r="M114" s="203">
        <f>E19</f>
        <v>0</v>
      </c>
      <c r="N114" s="203"/>
      <c r="O114" s="203"/>
      <c r="P114" s="203"/>
      <c r="Q114" s="203"/>
      <c r="R114" s="34"/>
    </row>
    <row r="115" spans="2:65" s="1" customFormat="1" ht="14.45" customHeight="1" x14ac:dyDescent="0.3">
      <c r="B115" s="32"/>
      <c r="C115" s="29" t="s">
        <v>26</v>
      </c>
      <c r="D115" s="33"/>
      <c r="E115" s="33"/>
      <c r="F115" s="27" t="str">
        <f>IF(E16="","",E16)</f>
        <v xml:space="preserve"> </v>
      </c>
      <c r="G115" s="33"/>
      <c r="H115" s="33"/>
      <c r="I115" s="33"/>
      <c r="J115" s="33"/>
      <c r="K115" s="29" t="s">
        <v>29</v>
      </c>
      <c r="L115" s="33"/>
      <c r="M115" s="203" t="str">
        <f>E22</f>
        <v xml:space="preserve"> </v>
      </c>
      <c r="N115" s="203"/>
      <c r="O115" s="203"/>
      <c r="P115" s="203"/>
      <c r="Q115" s="203"/>
      <c r="R115" s="34"/>
    </row>
    <row r="116" spans="2:65" s="1" customFormat="1" ht="10.35" customHeight="1" x14ac:dyDescent="0.3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5" s="9" customFormat="1" ht="29.25" customHeight="1" x14ac:dyDescent="0.3">
      <c r="B117" s="123"/>
      <c r="C117" s="124" t="s">
        <v>109</v>
      </c>
      <c r="D117" s="125" t="s">
        <v>110</v>
      </c>
      <c r="E117" s="125" t="s">
        <v>52</v>
      </c>
      <c r="F117" s="223" t="s">
        <v>111</v>
      </c>
      <c r="G117" s="223"/>
      <c r="H117" s="223"/>
      <c r="I117" s="223"/>
      <c r="J117" s="125" t="s">
        <v>112</v>
      </c>
      <c r="K117" s="125" t="s">
        <v>113</v>
      </c>
      <c r="L117" s="224" t="s">
        <v>114</v>
      </c>
      <c r="M117" s="224"/>
      <c r="N117" s="223" t="s">
        <v>98</v>
      </c>
      <c r="O117" s="223"/>
      <c r="P117" s="223"/>
      <c r="Q117" s="225"/>
      <c r="R117" s="126"/>
      <c r="T117" s="73" t="s">
        <v>115</v>
      </c>
      <c r="U117" s="74" t="s">
        <v>34</v>
      </c>
      <c r="V117" s="74" t="s">
        <v>116</v>
      </c>
      <c r="W117" s="74" t="s">
        <v>117</v>
      </c>
      <c r="X117" s="74" t="s">
        <v>118</v>
      </c>
      <c r="Y117" s="74" t="s">
        <v>119</v>
      </c>
      <c r="Z117" s="74" t="s">
        <v>120</v>
      </c>
      <c r="AA117" s="75" t="s">
        <v>121</v>
      </c>
    </row>
    <row r="118" spans="2:65" s="1" customFormat="1" ht="29.25" customHeight="1" x14ac:dyDescent="0.35">
      <c r="B118" s="32"/>
      <c r="C118" s="77" t="s">
        <v>94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209">
        <f>SUM(N120,N126,N135,N139,N143)</f>
        <v>0</v>
      </c>
      <c r="O118" s="210"/>
      <c r="P118" s="210"/>
      <c r="Q118" s="210"/>
      <c r="R118" s="34"/>
      <c r="T118" s="76"/>
      <c r="U118" s="48"/>
      <c r="V118" s="48"/>
      <c r="W118" s="127" t="e">
        <f>W119</f>
        <v>#REF!</v>
      </c>
      <c r="X118" s="48"/>
      <c r="Y118" s="127" t="e">
        <f>Y119</f>
        <v>#REF!</v>
      </c>
      <c r="Z118" s="48"/>
      <c r="AA118" s="128" t="e">
        <f>AA119</f>
        <v>#REF!</v>
      </c>
      <c r="AT118" s="18" t="s">
        <v>69</v>
      </c>
      <c r="AU118" s="18" t="s">
        <v>100</v>
      </c>
      <c r="BK118" s="129" t="e">
        <f>BK119</f>
        <v>#REF!</v>
      </c>
    </row>
    <row r="119" spans="2:65" s="10" customFormat="1" ht="37.35" customHeight="1" x14ac:dyDescent="0.35">
      <c r="B119" s="130"/>
      <c r="C119" s="131"/>
      <c r="D119" s="132" t="s">
        <v>101</v>
      </c>
      <c r="E119" s="132"/>
      <c r="F119" s="132"/>
      <c r="G119" s="132"/>
      <c r="H119" s="132"/>
      <c r="I119" s="132"/>
      <c r="J119" s="132"/>
      <c r="K119" s="132"/>
      <c r="L119" s="132"/>
      <c r="M119" s="132"/>
      <c r="N119" s="211">
        <f>SUM(N120,N126,N135,N139,N143)</f>
        <v>0</v>
      </c>
      <c r="O119" s="212"/>
      <c r="P119" s="212"/>
      <c r="Q119" s="212"/>
      <c r="R119" s="133"/>
      <c r="T119" s="134"/>
      <c r="U119" s="131"/>
      <c r="V119" s="131"/>
      <c r="W119" s="135" t="e">
        <f>W120+#REF!+W125+W133+W137</f>
        <v>#REF!</v>
      </c>
      <c r="X119" s="131"/>
      <c r="Y119" s="135" t="e">
        <f>Y120+#REF!+Y125+Y133+Y137</f>
        <v>#REF!</v>
      </c>
      <c r="Z119" s="131"/>
      <c r="AA119" s="136" t="e">
        <f>AA120+#REF!+AA125+AA133+AA137</f>
        <v>#REF!</v>
      </c>
      <c r="AR119" s="137" t="s">
        <v>80</v>
      </c>
      <c r="AT119" s="138" t="s">
        <v>69</v>
      </c>
      <c r="AU119" s="138" t="s">
        <v>70</v>
      </c>
      <c r="AY119" s="137" t="s">
        <v>122</v>
      </c>
      <c r="BK119" s="139" t="e">
        <f>BK120+#REF!+BK125+BK133+BK137</f>
        <v>#REF!</v>
      </c>
    </row>
    <row r="120" spans="2:65" s="10" customFormat="1" ht="19.899999999999999" customHeight="1" x14ac:dyDescent="0.3">
      <c r="B120" s="130"/>
      <c r="C120" s="131"/>
      <c r="D120" s="140" t="s">
        <v>102</v>
      </c>
      <c r="E120" s="140"/>
      <c r="F120" s="140"/>
      <c r="G120" s="140"/>
      <c r="H120" s="140"/>
      <c r="I120" s="140"/>
      <c r="J120" s="140"/>
      <c r="K120" s="140"/>
      <c r="L120" s="140"/>
      <c r="M120" s="140"/>
      <c r="N120" s="213">
        <f>SUM(N121:Q125)</f>
        <v>0</v>
      </c>
      <c r="O120" s="214"/>
      <c r="P120" s="214"/>
      <c r="Q120" s="214"/>
      <c r="R120" s="133"/>
      <c r="T120" s="134"/>
      <c r="U120" s="131"/>
      <c r="V120" s="131"/>
      <c r="W120" s="135">
        <f>SUM(W121:W124)</f>
        <v>3.6919599999999999</v>
      </c>
      <c r="X120" s="131"/>
      <c r="Y120" s="135">
        <f>SUM(Y121:Y124)</f>
        <v>2.8999999999999998E-3</v>
      </c>
      <c r="Z120" s="131"/>
      <c r="AA120" s="136">
        <f>SUM(AA121:AA124)</f>
        <v>0</v>
      </c>
      <c r="AR120" s="137" t="s">
        <v>80</v>
      </c>
      <c r="AT120" s="138" t="s">
        <v>69</v>
      </c>
      <c r="AU120" s="138" t="s">
        <v>76</v>
      </c>
      <c r="AY120" s="137" t="s">
        <v>122</v>
      </c>
      <c r="BK120" s="139">
        <f>SUM(BK121:BK124)</f>
        <v>0</v>
      </c>
    </row>
    <row r="121" spans="2:65" s="1" customFormat="1" ht="31.5" customHeight="1" x14ac:dyDescent="0.3">
      <c r="B121" s="141"/>
      <c r="C121" s="142" t="s">
        <v>76</v>
      </c>
      <c r="D121" s="142" t="s">
        <v>123</v>
      </c>
      <c r="E121" s="143" t="s">
        <v>124</v>
      </c>
      <c r="F121" s="207" t="s">
        <v>125</v>
      </c>
      <c r="G121" s="207"/>
      <c r="H121" s="207"/>
      <c r="I121" s="207"/>
      <c r="J121" s="144" t="s">
        <v>126</v>
      </c>
      <c r="K121" s="145">
        <v>103</v>
      </c>
      <c r="L121" s="208">
        <v>0</v>
      </c>
      <c r="M121" s="208"/>
      <c r="N121" s="208">
        <f>ROUND(L121*K121,2)</f>
        <v>0</v>
      </c>
      <c r="O121" s="208"/>
      <c r="P121" s="208"/>
      <c r="Q121" s="208"/>
      <c r="R121" s="146"/>
      <c r="T121" s="147" t="s">
        <v>5</v>
      </c>
      <c r="U121" s="41" t="s">
        <v>35</v>
      </c>
      <c r="V121" s="148">
        <v>3.3000000000000002E-2</v>
      </c>
      <c r="W121" s="148">
        <f>V121*K121</f>
        <v>3.399</v>
      </c>
      <c r="X121" s="148">
        <v>0</v>
      </c>
      <c r="Y121" s="148">
        <f>X121*K121</f>
        <v>0</v>
      </c>
      <c r="Z121" s="148">
        <v>0</v>
      </c>
      <c r="AA121" s="149">
        <f>Z121*K121</f>
        <v>0</v>
      </c>
      <c r="AR121" s="18" t="s">
        <v>127</v>
      </c>
      <c r="AT121" s="18" t="s">
        <v>123</v>
      </c>
      <c r="AU121" s="18" t="s">
        <v>80</v>
      </c>
      <c r="AY121" s="18" t="s">
        <v>122</v>
      </c>
      <c r="BE121" s="150">
        <f>IF(U121="základní",N121,0)</f>
        <v>0</v>
      </c>
      <c r="BF121" s="150">
        <f>IF(U121="snížená",N121,0)</f>
        <v>0</v>
      </c>
      <c r="BG121" s="150">
        <f>IF(U121="zákl. přenesená",N121,0)</f>
        <v>0</v>
      </c>
      <c r="BH121" s="150">
        <f>IF(U121="sníž. přenesená",N121,0)</f>
        <v>0</v>
      </c>
      <c r="BI121" s="150">
        <f>IF(U121="nulová",N121,0)</f>
        <v>0</v>
      </c>
      <c r="BJ121" s="18" t="s">
        <v>76</v>
      </c>
      <c r="BK121" s="150">
        <f>ROUND(L121*K121,2)</f>
        <v>0</v>
      </c>
      <c r="BL121" s="18" t="s">
        <v>127</v>
      </c>
      <c r="BM121" s="18" t="s">
        <v>159</v>
      </c>
    </row>
    <row r="122" spans="2:65" s="1" customFormat="1" ht="22.5" customHeight="1" x14ac:dyDescent="0.3">
      <c r="B122" s="141"/>
      <c r="C122" s="156" t="s">
        <v>80</v>
      </c>
      <c r="D122" s="156" t="s">
        <v>128</v>
      </c>
      <c r="E122" s="157" t="s">
        <v>129</v>
      </c>
      <c r="F122" s="217" t="s">
        <v>181</v>
      </c>
      <c r="G122" s="217"/>
      <c r="H122" s="217"/>
      <c r="I122" s="217"/>
      <c r="J122" s="158" t="s">
        <v>126</v>
      </c>
      <c r="K122" s="159">
        <v>64</v>
      </c>
      <c r="L122" s="218">
        <v>0</v>
      </c>
      <c r="M122" s="218"/>
      <c r="N122" s="218">
        <f>ROUND(L122*K122,2)</f>
        <v>0</v>
      </c>
      <c r="O122" s="208"/>
      <c r="P122" s="208"/>
      <c r="Q122" s="208"/>
      <c r="R122" s="146"/>
      <c r="T122" s="147" t="s">
        <v>5</v>
      </c>
      <c r="U122" s="41" t="s">
        <v>35</v>
      </c>
      <c r="V122" s="148">
        <v>0</v>
      </c>
      <c r="W122" s="148">
        <f>V122*K122</f>
        <v>0</v>
      </c>
      <c r="X122" s="148">
        <v>3.0000000000000001E-5</v>
      </c>
      <c r="Y122" s="148">
        <f>X122*K122</f>
        <v>1.92E-3</v>
      </c>
      <c r="Z122" s="148">
        <v>0</v>
      </c>
      <c r="AA122" s="149">
        <f>Z122*K122</f>
        <v>0</v>
      </c>
      <c r="AR122" s="18" t="s">
        <v>130</v>
      </c>
      <c r="AT122" s="18" t="s">
        <v>128</v>
      </c>
      <c r="AU122" s="18" t="s">
        <v>80</v>
      </c>
      <c r="AY122" s="18" t="s">
        <v>122</v>
      </c>
      <c r="BE122" s="150">
        <f>IF(U122="základní",N122,0)</f>
        <v>0</v>
      </c>
      <c r="BF122" s="150">
        <f>IF(U122="snížená",N122,0)</f>
        <v>0</v>
      </c>
      <c r="BG122" s="150">
        <f>IF(U122="zákl. přenesená",N122,0)</f>
        <v>0</v>
      </c>
      <c r="BH122" s="150">
        <f>IF(U122="sníž. přenesená",N122,0)</f>
        <v>0</v>
      </c>
      <c r="BI122" s="150">
        <f>IF(U122="nulová",N122,0)</f>
        <v>0</v>
      </c>
      <c r="BJ122" s="18" t="s">
        <v>76</v>
      </c>
      <c r="BK122" s="150">
        <f>ROUND(L122*K122,2)</f>
        <v>0</v>
      </c>
      <c r="BL122" s="18" t="s">
        <v>127</v>
      </c>
      <c r="BM122" s="18" t="s">
        <v>160</v>
      </c>
    </row>
    <row r="123" spans="2:65" s="1" customFormat="1" ht="22.5" customHeight="1" x14ac:dyDescent="0.3">
      <c r="B123" s="141"/>
      <c r="C123" s="156" t="s">
        <v>131</v>
      </c>
      <c r="D123" s="156" t="s">
        <v>128</v>
      </c>
      <c r="E123" s="157" t="s">
        <v>132</v>
      </c>
      <c r="F123" s="217" t="s">
        <v>182</v>
      </c>
      <c r="G123" s="217"/>
      <c r="H123" s="217"/>
      <c r="I123" s="217"/>
      <c r="J123" s="158" t="s">
        <v>126</v>
      </c>
      <c r="K123" s="159">
        <v>25</v>
      </c>
      <c r="L123" s="218">
        <v>0</v>
      </c>
      <c r="M123" s="218"/>
      <c r="N123" s="218">
        <f>ROUND(L123*K123,2)</f>
        <v>0</v>
      </c>
      <c r="O123" s="208"/>
      <c r="P123" s="208"/>
      <c r="Q123" s="208"/>
      <c r="R123" s="146"/>
      <c r="T123" s="147" t="s">
        <v>5</v>
      </c>
      <c r="U123" s="41" t="s">
        <v>35</v>
      </c>
      <c r="V123" s="148">
        <v>0</v>
      </c>
      <c r="W123" s="148">
        <f>V123*K124</f>
        <v>0</v>
      </c>
      <c r="X123" s="148">
        <v>6.9999999999999994E-5</v>
      </c>
      <c r="Y123" s="148">
        <f>X123*K124</f>
        <v>9.7999999999999997E-4</v>
      </c>
      <c r="Z123" s="148">
        <v>0</v>
      </c>
      <c r="AA123" s="149">
        <f>Z123*K124</f>
        <v>0</v>
      </c>
      <c r="AR123" s="18" t="s">
        <v>130</v>
      </c>
      <c r="AT123" s="18" t="s">
        <v>128</v>
      </c>
      <c r="AU123" s="18" t="s">
        <v>80</v>
      </c>
      <c r="AY123" s="18" t="s">
        <v>122</v>
      </c>
      <c r="BE123" s="150">
        <f>IF(U123="základní",N124,0)</f>
        <v>0</v>
      </c>
      <c r="BF123" s="150">
        <f>IF(U123="snížená",N124,0)</f>
        <v>0</v>
      </c>
      <c r="BG123" s="150">
        <f>IF(U123="zákl. přenesená",N124,0)</f>
        <v>0</v>
      </c>
      <c r="BH123" s="150">
        <f>IF(U123="sníž. přenesená",N124,0)</f>
        <v>0</v>
      </c>
      <c r="BI123" s="150">
        <f>IF(U123="nulová",N124,0)</f>
        <v>0</v>
      </c>
      <c r="BJ123" s="18" t="s">
        <v>76</v>
      </c>
      <c r="BK123" s="150">
        <f>ROUND(L124*K124,2)</f>
        <v>0</v>
      </c>
      <c r="BL123" s="18" t="s">
        <v>127</v>
      </c>
      <c r="BM123" s="18" t="s">
        <v>161</v>
      </c>
    </row>
    <row r="124" spans="2:65" s="1" customFormat="1" ht="31.5" customHeight="1" x14ac:dyDescent="0.3">
      <c r="B124" s="141"/>
      <c r="C124" s="156">
        <v>4</v>
      </c>
      <c r="D124" s="156" t="s">
        <v>128</v>
      </c>
      <c r="E124" s="157" t="s">
        <v>132</v>
      </c>
      <c r="F124" s="217" t="s">
        <v>184</v>
      </c>
      <c r="G124" s="217"/>
      <c r="H124" s="217"/>
      <c r="I124" s="217"/>
      <c r="J124" s="158" t="s">
        <v>126</v>
      </c>
      <c r="K124" s="159">
        <v>14</v>
      </c>
      <c r="L124" s="218">
        <v>0</v>
      </c>
      <c r="M124" s="218"/>
      <c r="N124" s="218">
        <f>ROUND(L124*K124,2)</f>
        <v>0</v>
      </c>
      <c r="O124" s="208"/>
      <c r="P124" s="208"/>
      <c r="Q124" s="208"/>
      <c r="R124" s="146"/>
      <c r="T124" s="147" t="s">
        <v>5</v>
      </c>
      <c r="U124" s="41" t="s">
        <v>35</v>
      </c>
      <c r="V124" s="148">
        <v>1.831</v>
      </c>
      <c r="W124" s="148">
        <f>V124*K125</f>
        <v>0.29296</v>
      </c>
      <c r="X124" s="148">
        <v>0</v>
      </c>
      <c r="Y124" s="148">
        <f>X124*K125</f>
        <v>0</v>
      </c>
      <c r="Z124" s="148">
        <v>0</v>
      </c>
      <c r="AA124" s="149">
        <f>Z124*K125</f>
        <v>0</v>
      </c>
      <c r="AR124" s="18" t="s">
        <v>127</v>
      </c>
      <c r="AT124" s="18" t="s">
        <v>123</v>
      </c>
      <c r="AU124" s="18" t="s">
        <v>80</v>
      </c>
      <c r="AY124" s="18" t="s">
        <v>122</v>
      </c>
      <c r="BE124" s="150">
        <f>IF(U124="základní",N125,0)</f>
        <v>0</v>
      </c>
      <c r="BF124" s="150">
        <f>IF(U124="snížená",N125,0)</f>
        <v>0</v>
      </c>
      <c r="BG124" s="150">
        <f>IF(U124="zákl. přenesená",N125,0)</f>
        <v>0</v>
      </c>
      <c r="BH124" s="150">
        <f>IF(U124="sníž. přenesená",N125,0)</f>
        <v>0</v>
      </c>
      <c r="BI124" s="150">
        <f>IF(U124="nulová",N125,0)</f>
        <v>0</v>
      </c>
      <c r="BJ124" s="18" t="s">
        <v>76</v>
      </c>
      <c r="BK124" s="150">
        <f>ROUND(L125*K125,2)</f>
        <v>0</v>
      </c>
      <c r="BL124" s="18" t="s">
        <v>127</v>
      </c>
      <c r="BM124" s="18" t="s">
        <v>162</v>
      </c>
    </row>
    <row r="125" spans="2:65" s="10" customFormat="1" ht="29.85" customHeight="1" x14ac:dyDescent="0.3">
      <c r="B125" s="130"/>
      <c r="C125" s="142">
        <v>5</v>
      </c>
      <c r="D125" s="142" t="s">
        <v>123</v>
      </c>
      <c r="E125" s="143" t="s">
        <v>133</v>
      </c>
      <c r="F125" s="207" t="s">
        <v>134</v>
      </c>
      <c r="G125" s="207"/>
      <c r="H125" s="207"/>
      <c r="I125" s="207"/>
      <c r="J125" s="144" t="s">
        <v>135</v>
      </c>
      <c r="K125" s="145">
        <v>0.16</v>
      </c>
      <c r="L125" s="208">
        <v>0</v>
      </c>
      <c r="M125" s="208"/>
      <c r="N125" s="208">
        <f>ROUND(L125*K125,2)</f>
        <v>0</v>
      </c>
      <c r="O125" s="208"/>
      <c r="P125" s="208"/>
      <c r="Q125" s="208"/>
      <c r="R125" s="133"/>
      <c r="T125" s="134"/>
      <c r="U125" s="131"/>
      <c r="V125" s="131"/>
      <c r="W125" s="135">
        <f>SUM(W126:W132)</f>
        <v>56.800120000000007</v>
      </c>
      <c r="X125" s="131"/>
      <c r="Y125" s="135">
        <f>SUM(Y126:Y132)</f>
        <v>6.8059999999999996E-2</v>
      </c>
      <c r="Z125" s="131"/>
      <c r="AA125" s="136">
        <f>SUM(AA126:AA132)</f>
        <v>0</v>
      </c>
      <c r="AR125" s="137" t="s">
        <v>80</v>
      </c>
      <c r="AT125" s="138" t="s">
        <v>69</v>
      </c>
      <c r="AU125" s="138" t="s">
        <v>76</v>
      </c>
      <c r="AY125" s="137" t="s">
        <v>122</v>
      </c>
      <c r="BK125" s="139">
        <f>SUM(BK126:BK132)</f>
        <v>0</v>
      </c>
    </row>
    <row r="126" spans="2:65" s="1" customFormat="1" ht="31.5" customHeight="1" x14ac:dyDescent="0.3">
      <c r="B126" s="141"/>
      <c r="C126" s="160"/>
      <c r="D126" s="161" t="s">
        <v>104</v>
      </c>
      <c r="E126" s="161"/>
      <c r="F126" s="161"/>
      <c r="G126" s="161"/>
      <c r="H126" s="161"/>
      <c r="I126" s="161"/>
      <c r="J126" s="161"/>
      <c r="K126" s="161"/>
      <c r="L126" s="161"/>
      <c r="M126" s="161"/>
      <c r="N126" s="215">
        <f>SUM(N127:Q134)</f>
        <v>0</v>
      </c>
      <c r="O126" s="216"/>
      <c r="P126" s="216"/>
      <c r="Q126" s="216"/>
      <c r="R126" s="146"/>
      <c r="T126" s="147" t="s">
        <v>5</v>
      </c>
      <c r="U126" s="41" t="s">
        <v>35</v>
      </c>
      <c r="V126" s="148">
        <v>0.33</v>
      </c>
      <c r="W126" s="148">
        <f>V126*K127</f>
        <v>3.3000000000000003</v>
      </c>
      <c r="X126" s="148">
        <v>1.8799999999999999E-3</v>
      </c>
      <c r="Y126" s="148">
        <f>X126*K127</f>
        <v>1.8800000000000001E-2</v>
      </c>
      <c r="Z126" s="148">
        <v>0</v>
      </c>
      <c r="AA126" s="149">
        <f>Z126*K127</f>
        <v>0</v>
      </c>
      <c r="AR126" s="18" t="s">
        <v>127</v>
      </c>
      <c r="AT126" s="18" t="s">
        <v>123</v>
      </c>
      <c r="AU126" s="18" t="s">
        <v>80</v>
      </c>
      <c r="AY126" s="18" t="s">
        <v>122</v>
      </c>
      <c r="BE126" s="150">
        <f>IF(U126="základní",N127,0)</f>
        <v>0</v>
      </c>
      <c r="BF126" s="150">
        <f>IF(U126="snížená",N127,0)</f>
        <v>0</v>
      </c>
      <c r="BG126" s="150">
        <f>IF(U126="zákl. přenesená",N127,0)</f>
        <v>0</v>
      </c>
      <c r="BH126" s="150">
        <f>IF(U126="sníž. přenesená",N127,0)</f>
        <v>0</v>
      </c>
      <c r="BI126" s="150">
        <f>IF(U126="nulová",N127,0)</f>
        <v>0</v>
      </c>
      <c r="BJ126" s="18" t="s">
        <v>76</v>
      </c>
      <c r="BK126" s="150">
        <f>ROUND(L127*K127,2)</f>
        <v>0</v>
      </c>
      <c r="BL126" s="18" t="s">
        <v>127</v>
      </c>
      <c r="BM126" s="18" t="s">
        <v>163</v>
      </c>
    </row>
    <row r="127" spans="2:65" s="1" customFormat="1" ht="31.5" customHeight="1" x14ac:dyDescent="0.3">
      <c r="B127" s="141"/>
      <c r="C127" s="142">
        <v>6</v>
      </c>
      <c r="D127" s="142" t="s">
        <v>123</v>
      </c>
      <c r="E127" s="143" t="s">
        <v>137</v>
      </c>
      <c r="F127" s="207" t="s">
        <v>138</v>
      </c>
      <c r="G127" s="207"/>
      <c r="H127" s="207"/>
      <c r="I127" s="207"/>
      <c r="J127" s="144" t="s">
        <v>136</v>
      </c>
      <c r="K127" s="145">
        <v>10</v>
      </c>
      <c r="L127" s="208">
        <v>0</v>
      </c>
      <c r="M127" s="208"/>
      <c r="N127" s="208">
        <f t="shared" ref="N127:N134" si="0">ROUND(L127*K127,2)</f>
        <v>0</v>
      </c>
      <c r="O127" s="208"/>
      <c r="P127" s="208"/>
      <c r="Q127" s="208"/>
      <c r="R127" s="146"/>
      <c r="T127" s="147" t="s">
        <v>5</v>
      </c>
      <c r="U127" s="41" t="s">
        <v>35</v>
      </c>
      <c r="V127" s="148">
        <v>0.40500000000000003</v>
      </c>
      <c r="W127" s="148">
        <f>V127*K128</f>
        <v>25.92</v>
      </c>
      <c r="X127" s="148">
        <v>4.6999999999999999E-4</v>
      </c>
      <c r="Y127" s="148">
        <f>X127*K128</f>
        <v>3.0079999999999999E-2</v>
      </c>
      <c r="Z127" s="148">
        <v>0</v>
      </c>
      <c r="AA127" s="149">
        <f>Z127*K128</f>
        <v>0</v>
      </c>
      <c r="AR127" s="18" t="s">
        <v>127</v>
      </c>
      <c r="AT127" s="18" t="s">
        <v>123</v>
      </c>
      <c r="AU127" s="18" t="s">
        <v>80</v>
      </c>
      <c r="AY127" s="18" t="s">
        <v>122</v>
      </c>
      <c r="BE127" s="150">
        <f>IF(U127="základní",N128,0)</f>
        <v>0</v>
      </c>
      <c r="BF127" s="150">
        <f>IF(U127="snížená",N128,0)</f>
        <v>0</v>
      </c>
      <c r="BG127" s="150">
        <f>IF(U127="zákl. přenesená",N128,0)</f>
        <v>0</v>
      </c>
      <c r="BH127" s="150">
        <f>IF(U127="sníž. přenesená",N128,0)</f>
        <v>0</v>
      </c>
      <c r="BI127" s="150">
        <f>IF(U127="nulová",N128,0)</f>
        <v>0</v>
      </c>
      <c r="BJ127" s="18" t="s">
        <v>76</v>
      </c>
      <c r="BK127" s="150">
        <f>ROUND(L128*K128,2)</f>
        <v>0</v>
      </c>
      <c r="BL127" s="18" t="s">
        <v>127</v>
      </c>
      <c r="BM127" s="18" t="s">
        <v>164</v>
      </c>
    </row>
    <row r="128" spans="2:65" s="1" customFormat="1" ht="31.5" customHeight="1" x14ac:dyDescent="0.3">
      <c r="B128" s="141"/>
      <c r="C128" s="142">
        <v>7</v>
      </c>
      <c r="D128" s="142" t="s">
        <v>123</v>
      </c>
      <c r="E128" s="143" t="s">
        <v>139</v>
      </c>
      <c r="F128" s="207" t="s">
        <v>140</v>
      </c>
      <c r="G128" s="207"/>
      <c r="H128" s="207"/>
      <c r="I128" s="207"/>
      <c r="J128" s="144" t="s">
        <v>126</v>
      </c>
      <c r="K128" s="145">
        <v>64</v>
      </c>
      <c r="L128" s="208">
        <v>0</v>
      </c>
      <c r="M128" s="208"/>
      <c r="N128" s="208">
        <f t="shared" si="0"/>
        <v>0</v>
      </c>
      <c r="O128" s="208"/>
      <c r="P128" s="208"/>
      <c r="Q128" s="208"/>
      <c r="R128" s="146"/>
      <c r="T128" s="147" t="s">
        <v>5</v>
      </c>
      <c r="U128" s="41" t="s">
        <v>35</v>
      </c>
      <c r="V128" s="148">
        <v>0.41299999999999998</v>
      </c>
      <c r="W128" s="148">
        <f>V128*K130</f>
        <v>5.782</v>
      </c>
      <c r="X128" s="148">
        <v>5.6999999999999998E-4</v>
      </c>
      <c r="Y128" s="148">
        <f>X128*K130</f>
        <v>7.9799999999999992E-3</v>
      </c>
      <c r="Z128" s="148">
        <v>0</v>
      </c>
      <c r="AA128" s="149">
        <f>Z128*K130</f>
        <v>0</v>
      </c>
      <c r="AR128" s="18" t="s">
        <v>127</v>
      </c>
      <c r="AT128" s="18" t="s">
        <v>123</v>
      </c>
      <c r="AU128" s="18" t="s">
        <v>80</v>
      </c>
      <c r="AY128" s="18" t="s">
        <v>122</v>
      </c>
      <c r="BE128" s="150">
        <f>IF(U128="základní",N130,0)</f>
        <v>0</v>
      </c>
      <c r="BF128" s="150">
        <f>IF(U128="snížená",N130,0)</f>
        <v>0</v>
      </c>
      <c r="BG128" s="150">
        <f>IF(U128="zákl. přenesená",N130,0)</f>
        <v>0</v>
      </c>
      <c r="BH128" s="150">
        <f>IF(U128="sníž. přenesená",N130,0)</f>
        <v>0</v>
      </c>
      <c r="BI128" s="150">
        <f>IF(U128="nulová",N130,0)</f>
        <v>0</v>
      </c>
      <c r="BJ128" s="18" t="s">
        <v>76</v>
      </c>
      <c r="BK128" s="150">
        <f>ROUND(L130*K130,2)</f>
        <v>0</v>
      </c>
      <c r="BL128" s="18" t="s">
        <v>127</v>
      </c>
      <c r="BM128" s="18" t="s">
        <v>165</v>
      </c>
    </row>
    <row r="129" spans="1:65" s="1" customFormat="1" ht="31.5" customHeight="1" x14ac:dyDescent="0.3">
      <c r="B129" s="141"/>
      <c r="C129" s="142">
        <v>8</v>
      </c>
      <c r="D129" s="142" t="s">
        <v>123</v>
      </c>
      <c r="E129" s="143" t="s">
        <v>141</v>
      </c>
      <c r="F129" s="207" t="s">
        <v>142</v>
      </c>
      <c r="G129" s="207"/>
      <c r="H129" s="207"/>
      <c r="I129" s="207"/>
      <c r="J129" s="144" t="s">
        <v>126</v>
      </c>
      <c r="K129" s="145">
        <v>25</v>
      </c>
      <c r="L129" s="208">
        <v>0</v>
      </c>
      <c r="M129" s="208"/>
      <c r="N129" s="208">
        <f t="shared" ref="N129" si="1">ROUND(L129*K129,2)</f>
        <v>0</v>
      </c>
      <c r="O129" s="208"/>
      <c r="P129" s="208"/>
      <c r="Q129" s="208"/>
      <c r="R129" s="146"/>
      <c r="T129" s="147" t="s">
        <v>5</v>
      </c>
      <c r="U129" s="41" t="s">
        <v>35</v>
      </c>
      <c r="V129" s="148">
        <v>0.33500000000000002</v>
      </c>
      <c r="W129" s="148">
        <f>V129*K131</f>
        <v>13.4</v>
      </c>
      <c r="X129" s="148">
        <v>1.0000000000000001E-5</v>
      </c>
      <c r="Y129" s="148">
        <f>X129*K131</f>
        <v>4.0000000000000002E-4</v>
      </c>
      <c r="Z129" s="148">
        <v>0</v>
      </c>
      <c r="AA129" s="149">
        <f>Z129*K131</f>
        <v>0</v>
      </c>
      <c r="AR129" s="18" t="s">
        <v>127</v>
      </c>
      <c r="AT129" s="18" t="s">
        <v>123</v>
      </c>
      <c r="AU129" s="18" t="s">
        <v>80</v>
      </c>
      <c r="AY129" s="18" t="s">
        <v>122</v>
      </c>
      <c r="BE129" s="150">
        <f>IF(U129="základní",N131,0)</f>
        <v>0</v>
      </c>
      <c r="BF129" s="150">
        <f>IF(U129="snížená",N131,0)</f>
        <v>0</v>
      </c>
      <c r="BG129" s="150">
        <f>IF(U129="zákl. přenesená",N131,0)</f>
        <v>0</v>
      </c>
      <c r="BH129" s="150">
        <f>IF(U129="sníž. přenesená",N131,0)</f>
        <v>0</v>
      </c>
      <c r="BI129" s="150">
        <f>IF(U129="nulová",N131,0)</f>
        <v>0</v>
      </c>
      <c r="BJ129" s="18" t="s">
        <v>76</v>
      </c>
      <c r="BK129" s="150">
        <f>ROUND(L131*K131,2)</f>
        <v>0</v>
      </c>
      <c r="BL129" s="18" t="s">
        <v>127</v>
      </c>
      <c r="BM129" s="18" t="s">
        <v>166</v>
      </c>
    </row>
    <row r="130" spans="1:65" s="1" customFormat="1" ht="22.5" customHeight="1" x14ac:dyDescent="0.3">
      <c r="B130" s="141"/>
      <c r="C130" s="142">
        <v>8</v>
      </c>
      <c r="D130" s="142" t="s">
        <v>123</v>
      </c>
      <c r="E130" s="143" t="s">
        <v>141</v>
      </c>
      <c r="F130" s="207" t="s">
        <v>185</v>
      </c>
      <c r="G130" s="207"/>
      <c r="H130" s="207"/>
      <c r="I130" s="207"/>
      <c r="J130" s="144" t="s">
        <v>126</v>
      </c>
      <c r="K130" s="145">
        <v>14</v>
      </c>
      <c r="L130" s="208">
        <v>0</v>
      </c>
      <c r="M130" s="208"/>
      <c r="N130" s="208">
        <f t="shared" si="0"/>
        <v>0</v>
      </c>
      <c r="O130" s="208"/>
      <c r="P130" s="208"/>
      <c r="Q130" s="208"/>
      <c r="R130" s="146"/>
      <c r="T130" s="147" t="s">
        <v>5</v>
      </c>
      <c r="U130" s="41" t="s">
        <v>35</v>
      </c>
      <c r="V130" s="148">
        <v>3.7999999999999999E-2</v>
      </c>
      <c r="W130" s="148">
        <f>V130*K132</f>
        <v>3.9139999999999997</v>
      </c>
      <c r="X130" s="148">
        <v>0</v>
      </c>
      <c r="Y130" s="148">
        <f>X130*K132</f>
        <v>0</v>
      </c>
      <c r="Z130" s="148">
        <v>0</v>
      </c>
      <c r="AA130" s="149">
        <f>Z130*K132</f>
        <v>0</v>
      </c>
      <c r="AR130" s="18" t="s">
        <v>127</v>
      </c>
      <c r="AT130" s="18" t="s">
        <v>123</v>
      </c>
      <c r="AU130" s="18" t="s">
        <v>80</v>
      </c>
      <c r="AY130" s="18" t="s">
        <v>122</v>
      </c>
      <c r="BE130" s="150">
        <f>IF(U130="základní",N132,0)</f>
        <v>0</v>
      </c>
      <c r="BF130" s="150">
        <f>IF(U130="snížená",N132,0)</f>
        <v>0</v>
      </c>
      <c r="BG130" s="150">
        <f>IF(U130="zákl. přenesená",N132,0)</f>
        <v>0</v>
      </c>
      <c r="BH130" s="150">
        <f>IF(U130="sníž. přenesená",N132,0)</f>
        <v>0</v>
      </c>
      <c r="BI130" s="150">
        <f>IF(U130="nulová",N132,0)</f>
        <v>0</v>
      </c>
      <c r="BJ130" s="18" t="s">
        <v>76</v>
      </c>
      <c r="BK130" s="150">
        <f>ROUND(L132*K132,2)</f>
        <v>0</v>
      </c>
      <c r="BL130" s="18" t="s">
        <v>127</v>
      </c>
      <c r="BM130" s="18" t="s">
        <v>167</v>
      </c>
    </row>
    <row r="131" spans="1:65" s="1" customFormat="1" ht="31.5" customHeight="1" x14ac:dyDescent="0.3">
      <c r="B131" s="141"/>
      <c r="C131" s="142">
        <v>9</v>
      </c>
      <c r="D131" s="142" t="s">
        <v>123</v>
      </c>
      <c r="E131" s="143" t="s">
        <v>143</v>
      </c>
      <c r="F131" s="207" t="s">
        <v>144</v>
      </c>
      <c r="G131" s="207"/>
      <c r="H131" s="207"/>
      <c r="I131" s="207"/>
      <c r="J131" s="144" t="s">
        <v>136</v>
      </c>
      <c r="K131" s="145">
        <v>40</v>
      </c>
      <c r="L131" s="208">
        <v>0</v>
      </c>
      <c r="M131" s="208"/>
      <c r="N131" s="208">
        <f t="shared" si="0"/>
        <v>0</v>
      </c>
      <c r="O131" s="208"/>
      <c r="P131" s="208"/>
      <c r="Q131" s="208"/>
      <c r="R131" s="146"/>
      <c r="T131" s="147" t="s">
        <v>5</v>
      </c>
      <c r="U131" s="41" t="s">
        <v>35</v>
      </c>
      <c r="V131" s="148">
        <v>0.32</v>
      </c>
      <c r="W131" s="148">
        <f>V131*K133</f>
        <v>3.2</v>
      </c>
      <c r="X131" s="148">
        <v>1.08E-3</v>
      </c>
      <c r="Y131" s="148">
        <f>X131*K133</f>
        <v>1.0800000000000001E-2</v>
      </c>
      <c r="Z131" s="148">
        <v>0</v>
      </c>
      <c r="AA131" s="149">
        <f>Z131*K133</f>
        <v>0</v>
      </c>
      <c r="AR131" s="18" t="s">
        <v>127</v>
      </c>
      <c r="AT131" s="18" t="s">
        <v>123</v>
      </c>
      <c r="AU131" s="18" t="s">
        <v>80</v>
      </c>
      <c r="AY131" s="18" t="s">
        <v>122</v>
      </c>
      <c r="BE131" s="150">
        <f>IF(U131="základní",N133,0)</f>
        <v>0</v>
      </c>
      <c r="BF131" s="150">
        <f>IF(U131="snížená",N133,0)</f>
        <v>0</v>
      </c>
      <c r="BG131" s="150">
        <f>IF(U131="zákl. přenesená",N133,0)</f>
        <v>0</v>
      </c>
      <c r="BH131" s="150">
        <f>IF(U131="sníž. přenesená",N133,0)</f>
        <v>0</v>
      </c>
      <c r="BI131" s="150">
        <f>IF(U131="nulová",N133,0)</f>
        <v>0</v>
      </c>
      <c r="BJ131" s="18" t="s">
        <v>76</v>
      </c>
      <c r="BK131" s="150">
        <f>ROUND(L133*K133,2)</f>
        <v>0</v>
      </c>
      <c r="BL131" s="18" t="s">
        <v>127</v>
      </c>
      <c r="BM131" s="18" t="s">
        <v>168</v>
      </c>
    </row>
    <row r="132" spans="1:65" s="1" customFormat="1" ht="31.5" customHeight="1" x14ac:dyDescent="0.3">
      <c r="B132" s="141"/>
      <c r="C132" s="142">
        <v>9</v>
      </c>
      <c r="D132" s="142" t="s">
        <v>123</v>
      </c>
      <c r="E132" s="143" t="s">
        <v>145</v>
      </c>
      <c r="F132" s="207" t="s">
        <v>146</v>
      </c>
      <c r="G132" s="207"/>
      <c r="H132" s="207"/>
      <c r="I132" s="207"/>
      <c r="J132" s="144" t="s">
        <v>126</v>
      </c>
      <c r="K132" s="145">
        <v>103</v>
      </c>
      <c r="L132" s="208">
        <v>0</v>
      </c>
      <c r="M132" s="208"/>
      <c r="N132" s="208">
        <f t="shared" si="0"/>
        <v>0</v>
      </c>
      <c r="O132" s="208"/>
      <c r="P132" s="208"/>
      <c r="Q132" s="208"/>
      <c r="R132" s="146"/>
      <c r="T132" s="147" t="s">
        <v>5</v>
      </c>
      <c r="U132" s="41" t="s">
        <v>35</v>
      </c>
      <c r="V132" s="148">
        <v>3.1320000000000001</v>
      </c>
      <c r="W132" s="148">
        <f>V132*K134</f>
        <v>1.2841199999999999</v>
      </c>
      <c r="X132" s="148">
        <v>0</v>
      </c>
      <c r="Y132" s="148">
        <f>X132*K134</f>
        <v>0</v>
      </c>
      <c r="Z132" s="148">
        <v>0</v>
      </c>
      <c r="AA132" s="149">
        <f>Z132*K134</f>
        <v>0</v>
      </c>
      <c r="AR132" s="18" t="s">
        <v>127</v>
      </c>
      <c r="AT132" s="18" t="s">
        <v>123</v>
      </c>
      <c r="AU132" s="18" t="s">
        <v>80</v>
      </c>
      <c r="AY132" s="18" t="s">
        <v>122</v>
      </c>
      <c r="BE132" s="150">
        <f>IF(U132="základní",N134,0)</f>
        <v>0</v>
      </c>
      <c r="BF132" s="150">
        <f>IF(U132="snížená",N134,0)</f>
        <v>0</v>
      </c>
      <c r="BG132" s="150">
        <f>IF(U132="zákl. přenesená",N134,0)</f>
        <v>0</v>
      </c>
      <c r="BH132" s="150">
        <f>IF(U132="sníž. přenesená",N134,0)</f>
        <v>0</v>
      </c>
      <c r="BI132" s="150">
        <f>IF(U132="nulová",N134,0)</f>
        <v>0</v>
      </c>
      <c r="BJ132" s="18" t="s">
        <v>76</v>
      </c>
      <c r="BK132" s="150">
        <f>ROUND(L134*K134,2)</f>
        <v>0</v>
      </c>
      <c r="BL132" s="18" t="s">
        <v>127</v>
      </c>
      <c r="BM132" s="18" t="s">
        <v>169</v>
      </c>
    </row>
    <row r="133" spans="1:65" s="10" customFormat="1" ht="29.85" customHeight="1" x14ac:dyDescent="0.3">
      <c r="B133" s="130"/>
      <c r="C133" s="142">
        <v>10</v>
      </c>
      <c r="D133" s="142" t="s">
        <v>123</v>
      </c>
      <c r="E133" s="143" t="s">
        <v>147</v>
      </c>
      <c r="F133" s="207" t="s">
        <v>148</v>
      </c>
      <c r="G133" s="207"/>
      <c r="H133" s="207"/>
      <c r="I133" s="207"/>
      <c r="J133" s="144" t="s">
        <v>136</v>
      </c>
      <c r="K133" s="145">
        <v>10</v>
      </c>
      <c r="L133" s="208">
        <v>0</v>
      </c>
      <c r="M133" s="208"/>
      <c r="N133" s="208">
        <f t="shared" si="0"/>
        <v>0</v>
      </c>
      <c r="O133" s="208"/>
      <c r="P133" s="208"/>
      <c r="Q133" s="208"/>
      <c r="R133" s="133"/>
      <c r="T133" s="134"/>
      <c r="U133" s="131"/>
      <c r="V133" s="131"/>
      <c r="W133" s="135">
        <f>SUM(W134:W136)</f>
        <v>4.9472240000000003</v>
      </c>
      <c r="X133" s="131"/>
      <c r="Y133" s="135">
        <f>SUM(Y134:Y136)</f>
        <v>1.7000000000000001E-2</v>
      </c>
      <c r="Z133" s="131"/>
      <c r="AA133" s="136">
        <f>SUM(AA134:AA136)</f>
        <v>0</v>
      </c>
      <c r="AR133" s="137" t="s">
        <v>80</v>
      </c>
      <c r="AT133" s="138" t="s">
        <v>69</v>
      </c>
      <c r="AU133" s="138" t="s">
        <v>76</v>
      </c>
      <c r="AY133" s="137" t="s">
        <v>122</v>
      </c>
      <c r="BK133" s="139">
        <f>SUM(BK134:BK136)</f>
        <v>0</v>
      </c>
    </row>
    <row r="134" spans="1:65" s="1" customFormat="1" ht="31.5" customHeight="1" x14ac:dyDescent="0.3">
      <c r="B134" s="141"/>
      <c r="C134" s="142">
        <v>11</v>
      </c>
      <c r="D134" s="142" t="s">
        <v>123</v>
      </c>
      <c r="E134" s="143" t="s">
        <v>149</v>
      </c>
      <c r="F134" s="207" t="s">
        <v>150</v>
      </c>
      <c r="G134" s="207"/>
      <c r="H134" s="207"/>
      <c r="I134" s="207"/>
      <c r="J134" s="144" t="s">
        <v>135</v>
      </c>
      <c r="K134" s="145">
        <v>0.41</v>
      </c>
      <c r="L134" s="208">
        <v>0</v>
      </c>
      <c r="M134" s="208"/>
      <c r="N134" s="208">
        <f t="shared" si="0"/>
        <v>0</v>
      </c>
      <c r="O134" s="208"/>
      <c r="P134" s="208"/>
      <c r="Q134" s="208"/>
      <c r="R134" s="146"/>
      <c r="T134" s="147" t="s">
        <v>5</v>
      </c>
      <c r="U134" s="41" t="s">
        <v>35</v>
      </c>
      <c r="V134" s="148">
        <v>3.5000000000000003E-2</v>
      </c>
      <c r="W134" s="148">
        <f>V134*K136</f>
        <v>0.70000000000000007</v>
      </c>
      <c r="X134" s="148">
        <v>1.3999999999999999E-4</v>
      </c>
      <c r="Y134" s="148">
        <f>X134*K136</f>
        <v>2.7999999999999995E-3</v>
      </c>
      <c r="Z134" s="148">
        <v>0</v>
      </c>
      <c r="AA134" s="149">
        <f>Z134*K136</f>
        <v>0</v>
      </c>
      <c r="AR134" s="18" t="s">
        <v>127</v>
      </c>
      <c r="AT134" s="18" t="s">
        <v>123</v>
      </c>
      <c r="AU134" s="18" t="s">
        <v>80</v>
      </c>
      <c r="AY134" s="18" t="s">
        <v>122</v>
      </c>
      <c r="BE134" s="150">
        <f>IF(U134="základní",N136,0)</f>
        <v>0</v>
      </c>
      <c r="BF134" s="150">
        <f>IF(U134="snížená",N136,0)</f>
        <v>0</v>
      </c>
      <c r="BG134" s="150">
        <f>IF(U134="zákl. přenesená",N136,0)</f>
        <v>0</v>
      </c>
      <c r="BH134" s="150">
        <f>IF(U134="sníž. přenesená",N136,0)</f>
        <v>0</v>
      </c>
      <c r="BI134" s="150">
        <f>IF(U134="nulová",N136,0)</f>
        <v>0</v>
      </c>
      <c r="BJ134" s="18" t="s">
        <v>76</v>
      </c>
      <c r="BK134" s="150">
        <f>ROUND(L136*K136,2)</f>
        <v>0</v>
      </c>
      <c r="BL134" s="18" t="s">
        <v>127</v>
      </c>
      <c r="BM134" s="18" t="s">
        <v>172</v>
      </c>
    </row>
    <row r="135" spans="1:65" s="1" customFormat="1" ht="31.5" customHeight="1" x14ac:dyDescent="0.3">
      <c r="B135" s="141"/>
      <c r="C135" s="160"/>
      <c r="D135" s="161" t="s">
        <v>105</v>
      </c>
      <c r="E135" s="161"/>
      <c r="F135" s="161"/>
      <c r="G135" s="161"/>
      <c r="H135" s="161"/>
      <c r="I135" s="161"/>
      <c r="J135" s="161"/>
      <c r="K135" s="161"/>
      <c r="L135" s="161"/>
      <c r="M135" s="161"/>
      <c r="N135" s="215">
        <f>BK133</f>
        <v>0</v>
      </c>
      <c r="O135" s="216"/>
      <c r="P135" s="216"/>
      <c r="Q135" s="216"/>
      <c r="R135" s="146"/>
      <c r="T135" s="147" t="s">
        <v>5</v>
      </c>
      <c r="U135" s="41" t="s">
        <v>35</v>
      </c>
      <c r="V135" s="148">
        <v>0.20599999999999999</v>
      </c>
      <c r="W135" s="148">
        <f>V135*K137</f>
        <v>4.12</v>
      </c>
      <c r="X135" s="148">
        <v>7.1000000000000002E-4</v>
      </c>
      <c r="Y135" s="148">
        <f>X135*K137</f>
        <v>1.4200000000000001E-2</v>
      </c>
      <c r="Z135" s="148">
        <v>0</v>
      </c>
      <c r="AA135" s="149">
        <f>Z135*K137</f>
        <v>0</v>
      </c>
      <c r="AR135" s="18" t="s">
        <v>127</v>
      </c>
      <c r="AT135" s="18" t="s">
        <v>123</v>
      </c>
      <c r="AU135" s="18" t="s">
        <v>80</v>
      </c>
      <c r="AY135" s="18" t="s">
        <v>122</v>
      </c>
      <c r="BE135" s="150">
        <f>IF(U135="základní",N137,0)</f>
        <v>0</v>
      </c>
      <c r="BF135" s="150">
        <f>IF(U135="snížená",N137,0)</f>
        <v>0</v>
      </c>
      <c r="BG135" s="150">
        <f>IF(U135="zákl. přenesená",N137,0)</f>
        <v>0</v>
      </c>
      <c r="BH135" s="150">
        <f>IF(U135="sníž. přenesená",N137,0)</f>
        <v>0</v>
      </c>
      <c r="BI135" s="150">
        <f>IF(U135="nulová",N137,0)</f>
        <v>0</v>
      </c>
      <c r="BJ135" s="18" t="s">
        <v>76</v>
      </c>
      <c r="BK135" s="150">
        <f>ROUND(L137*K137,2)</f>
        <v>0</v>
      </c>
      <c r="BL135" s="18" t="s">
        <v>127</v>
      </c>
      <c r="BM135" s="18" t="s">
        <v>175</v>
      </c>
    </row>
    <row r="136" spans="1:65" s="1" customFormat="1" ht="31.5" customHeight="1" x14ac:dyDescent="0.3">
      <c r="B136" s="141"/>
      <c r="C136" s="142">
        <v>12</v>
      </c>
      <c r="D136" s="142" t="s">
        <v>123</v>
      </c>
      <c r="E136" s="143" t="s">
        <v>170</v>
      </c>
      <c r="F136" s="207" t="s">
        <v>171</v>
      </c>
      <c r="G136" s="207"/>
      <c r="H136" s="207"/>
      <c r="I136" s="207"/>
      <c r="J136" s="144" t="s">
        <v>136</v>
      </c>
      <c r="K136" s="145">
        <v>20</v>
      </c>
      <c r="L136" s="208">
        <v>0</v>
      </c>
      <c r="M136" s="208"/>
      <c r="N136" s="208">
        <f t="shared" ref="N136:N138" si="2">ROUND(L136*K136,2)</f>
        <v>0</v>
      </c>
      <c r="O136" s="208"/>
      <c r="P136" s="208"/>
      <c r="Q136" s="208"/>
      <c r="R136" s="146"/>
      <c r="T136" s="147" t="s">
        <v>5</v>
      </c>
      <c r="U136" s="41" t="s">
        <v>35</v>
      </c>
      <c r="V136" s="148">
        <v>2.2320000000000002</v>
      </c>
      <c r="W136" s="148">
        <f>V136*K138</f>
        <v>0.127224</v>
      </c>
      <c r="X136" s="148">
        <v>0</v>
      </c>
      <c r="Y136" s="148">
        <f>X136*K138</f>
        <v>0</v>
      </c>
      <c r="Z136" s="148">
        <v>0</v>
      </c>
      <c r="AA136" s="149">
        <f>Z136*K138</f>
        <v>0</v>
      </c>
      <c r="AR136" s="18" t="s">
        <v>127</v>
      </c>
      <c r="AT136" s="18" t="s">
        <v>123</v>
      </c>
      <c r="AU136" s="18" t="s">
        <v>80</v>
      </c>
      <c r="AY136" s="18" t="s">
        <v>122</v>
      </c>
      <c r="BE136" s="150">
        <f>IF(U136="základní",N138,0)</f>
        <v>0</v>
      </c>
      <c r="BF136" s="150">
        <f>IF(U136="snížená",N138,0)</f>
        <v>0</v>
      </c>
      <c r="BG136" s="150">
        <f>IF(U136="zákl. přenesená",N138,0)</f>
        <v>0</v>
      </c>
      <c r="BH136" s="150">
        <f>IF(U136="sníž. přenesená",N138,0)</f>
        <v>0</v>
      </c>
      <c r="BI136" s="150">
        <f>IF(U136="nulová",N138,0)</f>
        <v>0</v>
      </c>
      <c r="BJ136" s="18" t="s">
        <v>76</v>
      </c>
      <c r="BK136" s="150">
        <f>ROUND(L138*K138,2)</f>
        <v>0</v>
      </c>
      <c r="BL136" s="18" t="s">
        <v>127</v>
      </c>
      <c r="BM136" s="18" t="s">
        <v>176</v>
      </c>
    </row>
    <row r="137" spans="1:65" s="10" customFormat="1" ht="29.85" customHeight="1" x14ac:dyDescent="0.3">
      <c r="B137" s="130"/>
      <c r="C137" s="142">
        <v>13</v>
      </c>
      <c r="D137" s="142" t="s">
        <v>123</v>
      </c>
      <c r="E137" s="143" t="s">
        <v>173</v>
      </c>
      <c r="F137" s="207" t="s">
        <v>174</v>
      </c>
      <c r="G137" s="207"/>
      <c r="H137" s="207"/>
      <c r="I137" s="207"/>
      <c r="J137" s="144" t="s">
        <v>136</v>
      </c>
      <c r="K137" s="145">
        <v>20</v>
      </c>
      <c r="L137" s="208">
        <v>0</v>
      </c>
      <c r="M137" s="208"/>
      <c r="N137" s="208">
        <f t="shared" si="2"/>
        <v>0</v>
      </c>
      <c r="O137" s="208"/>
      <c r="P137" s="208"/>
      <c r="Q137" s="208"/>
      <c r="R137" s="133"/>
      <c r="T137" s="134"/>
      <c r="U137" s="131"/>
      <c r="V137" s="131"/>
      <c r="W137" s="135" t="e">
        <f>#REF!+SUM(W138:W140)</f>
        <v>#REF!</v>
      </c>
      <c r="X137" s="131"/>
      <c r="Y137" s="135" t="e">
        <f>#REF!+SUM(Y138:Y140)</f>
        <v>#REF!</v>
      </c>
      <c r="Z137" s="131"/>
      <c r="AA137" s="136" t="e">
        <f>#REF!+SUM(AA138:AA140)</f>
        <v>#REF!</v>
      </c>
      <c r="AR137" s="137" t="s">
        <v>80</v>
      </c>
      <c r="AT137" s="138" t="s">
        <v>69</v>
      </c>
      <c r="AU137" s="138" t="s">
        <v>76</v>
      </c>
      <c r="AY137" s="137" t="s">
        <v>122</v>
      </c>
      <c r="BK137" s="139" t="e">
        <f>#REF!+SUM(BK138:BK140)</f>
        <v>#REF!</v>
      </c>
    </row>
    <row r="138" spans="1:65" s="1" customFormat="1" ht="44.25" customHeight="1" x14ac:dyDescent="0.3">
      <c r="B138" s="141"/>
      <c r="C138" s="142">
        <v>14</v>
      </c>
      <c r="D138" s="142" t="s">
        <v>123</v>
      </c>
      <c r="E138" s="143" t="s">
        <v>151</v>
      </c>
      <c r="F138" s="207" t="s">
        <v>152</v>
      </c>
      <c r="G138" s="207"/>
      <c r="H138" s="207"/>
      <c r="I138" s="207"/>
      <c r="J138" s="144" t="s">
        <v>135</v>
      </c>
      <c r="K138" s="145">
        <v>5.7000000000000002E-2</v>
      </c>
      <c r="L138" s="208">
        <v>0</v>
      </c>
      <c r="M138" s="208"/>
      <c r="N138" s="208">
        <f t="shared" si="2"/>
        <v>0</v>
      </c>
      <c r="O138" s="208"/>
      <c r="P138" s="208"/>
      <c r="Q138" s="208"/>
      <c r="R138" s="146"/>
      <c r="T138" s="147" t="s">
        <v>5</v>
      </c>
      <c r="U138" s="41" t="s">
        <v>35</v>
      </c>
      <c r="V138" s="148">
        <v>0.26100000000000001</v>
      </c>
      <c r="W138" s="148">
        <f>V138*K141</f>
        <v>1.3050000000000002</v>
      </c>
      <c r="X138" s="148">
        <v>2.1760000000000002E-2</v>
      </c>
      <c r="Y138" s="148">
        <f>X138*K141</f>
        <v>0.10880000000000001</v>
      </c>
      <c r="Z138" s="148">
        <v>0</v>
      </c>
      <c r="AA138" s="149">
        <f>Z138*K141</f>
        <v>0</v>
      </c>
      <c r="AR138" s="18" t="s">
        <v>127</v>
      </c>
      <c r="AT138" s="18" t="s">
        <v>123</v>
      </c>
      <c r="AU138" s="18" t="s">
        <v>80</v>
      </c>
      <c r="AY138" s="18" t="s">
        <v>122</v>
      </c>
      <c r="BE138" s="150">
        <f>IF(U138="základní",N141,0)</f>
        <v>0</v>
      </c>
      <c r="BF138" s="150">
        <f>IF(U138="snížená",N141,0)</f>
        <v>0</v>
      </c>
      <c r="BG138" s="150">
        <f>IF(U138="zákl. přenesená",N141,0)</f>
        <v>0</v>
      </c>
      <c r="BH138" s="150">
        <f>IF(U138="sníž. přenesená",N141,0)</f>
        <v>0</v>
      </c>
      <c r="BI138" s="150">
        <f>IF(U138="nulová",N141,0)</f>
        <v>0</v>
      </c>
      <c r="BJ138" s="18" t="s">
        <v>76</v>
      </c>
      <c r="BK138" s="150">
        <f t="shared" ref="BK138:BK139" si="3">ROUND(L141*K141,2)</f>
        <v>0</v>
      </c>
      <c r="BL138" s="18" t="s">
        <v>127</v>
      </c>
      <c r="BM138" s="18" t="s">
        <v>178</v>
      </c>
    </row>
    <row r="139" spans="1:65" s="1" customFormat="1" ht="31.5" customHeight="1" x14ac:dyDescent="0.3">
      <c r="B139" s="141"/>
      <c r="C139" s="160"/>
      <c r="D139" s="161" t="s">
        <v>106</v>
      </c>
      <c r="E139" s="161"/>
      <c r="F139" s="161"/>
      <c r="G139" s="161"/>
      <c r="H139" s="161"/>
      <c r="I139" s="161"/>
      <c r="J139" s="161"/>
      <c r="K139" s="161"/>
      <c r="L139" s="161"/>
      <c r="M139" s="161"/>
      <c r="N139" s="215">
        <f>SUM(N140:Q142)</f>
        <v>0</v>
      </c>
      <c r="O139" s="216"/>
      <c r="P139" s="216"/>
      <c r="Q139" s="216"/>
      <c r="R139" s="146"/>
      <c r="T139" s="147" t="s">
        <v>5</v>
      </c>
      <c r="U139" s="41" t="s">
        <v>35</v>
      </c>
      <c r="V139" s="148">
        <v>2.71</v>
      </c>
      <c r="W139" s="148">
        <f>V139*K142</f>
        <v>2.2520099999999998</v>
      </c>
      <c r="X139" s="148">
        <v>0</v>
      </c>
      <c r="Y139" s="148">
        <f>X139*K142</f>
        <v>0</v>
      </c>
      <c r="Z139" s="148">
        <v>0</v>
      </c>
      <c r="AA139" s="149">
        <f>Z139*K142</f>
        <v>0</v>
      </c>
      <c r="AR139" s="18" t="s">
        <v>127</v>
      </c>
      <c r="AT139" s="18" t="s">
        <v>123</v>
      </c>
      <c r="AU139" s="18" t="s">
        <v>80</v>
      </c>
      <c r="AY139" s="18" t="s">
        <v>122</v>
      </c>
      <c r="BE139" s="150">
        <f>IF(U139="základní",N142,0)</f>
        <v>0</v>
      </c>
      <c r="BF139" s="150">
        <f>IF(U139="snížená",N142,0)</f>
        <v>0</v>
      </c>
      <c r="BG139" s="150">
        <f>IF(U139="zákl. přenesená",N142,0)</f>
        <v>0</v>
      </c>
      <c r="BH139" s="150">
        <f>IF(U139="sníž. přenesená",N142,0)</f>
        <v>0</v>
      </c>
      <c r="BI139" s="150">
        <f>IF(U139="nulová",N142,0)</f>
        <v>0</v>
      </c>
      <c r="BJ139" s="18" t="s">
        <v>76</v>
      </c>
      <c r="BK139" s="150">
        <f t="shared" si="3"/>
        <v>0</v>
      </c>
      <c r="BL139" s="18" t="s">
        <v>127</v>
      </c>
      <c r="BM139" s="18" t="s">
        <v>179</v>
      </c>
    </row>
    <row r="140" spans="1:65" s="10" customFormat="1" ht="41.25" customHeight="1" x14ac:dyDescent="0.3">
      <c r="B140" s="130"/>
      <c r="C140" s="142">
        <v>15</v>
      </c>
      <c r="D140" s="142" t="s">
        <v>123</v>
      </c>
      <c r="E140" s="143" t="s">
        <v>177</v>
      </c>
      <c r="F140" s="207" t="s">
        <v>188</v>
      </c>
      <c r="G140" s="207"/>
      <c r="H140" s="207"/>
      <c r="I140" s="207"/>
      <c r="J140" s="144" t="s">
        <v>136</v>
      </c>
      <c r="K140" s="145">
        <v>15</v>
      </c>
      <c r="L140" s="208">
        <v>0</v>
      </c>
      <c r="M140" s="208"/>
      <c r="N140" s="208">
        <f t="shared" ref="N140" si="4">ROUND(L140*K140,2)</f>
        <v>0</v>
      </c>
      <c r="O140" s="208"/>
      <c r="P140" s="208"/>
      <c r="Q140" s="208"/>
      <c r="R140" s="133"/>
      <c r="T140" s="134"/>
      <c r="U140" s="131"/>
      <c r="V140" s="131"/>
      <c r="W140" s="135">
        <f>W141</f>
        <v>0</v>
      </c>
      <c r="X140" s="131"/>
      <c r="Y140" s="135">
        <f>Y141</f>
        <v>0</v>
      </c>
      <c r="Z140" s="131"/>
      <c r="AA140" s="136">
        <f>AA141</f>
        <v>0</v>
      </c>
      <c r="AR140" s="137" t="s">
        <v>80</v>
      </c>
      <c r="AT140" s="138" t="s">
        <v>69</v>
      </c>
      <c r="AU140" s="138" t="s">
        <v>80</v>
      </c>
      <c r="AY140" s="137" t="s">
        <v>122</v>
      </c>
      <c r="BK140" s="139">
        <f>BK141</f>
        <v>0</v>
      </c>
    </row>
    <row r="141" spans="1:65" s="1" customFormat="1" ht="43.5" customHeight="1" x14ac:dyDescent="0.3">
      <c r="B141" s="141"/>
      <c r="C141" s="142">
        <v>16</v>
      </c>
      <c r="D141" s="142" t="s">
        <v>123</v>
      </c>
      <c r="E141" s="143" t="s">
        <v>186</v>
      </c>
      <c r="F141" s="207" t="s">
        <v>187</v>
      </c>
      <c r="G141" s="207"/>
      <c r="H141" s="207"/>
      <c r="I141" s="207"/>
      <c r="J141" s="144" t="s">
        <v>136</v>
      </c>
      <c r="K141" s="145">
        <v>5</v>
      </c>
      <c r="L141" s="208">
        <v>0</v>
      </c>
      <c r="M141" s="208"/>
      <c r="N141" s="208">
        <f t="shared" ref="N141:N142" si="5">ROUND(L141*K141,2)</f>
        <v>0</v>
      </c>
      <c r="O141" s="208"/>
      <c r="P141" s="208"/>
      <c r="Q141" s="208"/>
      <c r="R141" s="146"/>
      <c r="T141" s="147" t="s">
        <v>5</v>
      </c>
      <c r="U141" s="151" t="s">
        <v>35</v>
      </c>
      <c r="V141" s="152">
        <v>0</v>
      </c>
      <c r="W141" s="152">
        <f>V141*K144</f>
        <v>0</v>
      </c>
      <c r="X141" s="152">
        <v>0</v>
      </c>
      <c r="Y141" s="152">
        <f>X141*K144</f>
        <v>0</v>
      </c>
      <c r="Z141" s="152">
        <v>0</v>
      </c>
      <c r="AA141" s="153">
        <f>Z141*K144</f>
        <v>0</v>
      </c>
      <c r="AR141" s="18" t="s">
        <v>157</v>
      </c>
      <c r="AT141" s="18" t="s">
        <v>123</v>
      </c>
      <c r="AU141" s="18" t="s">
        <v>131</v>
      </c>
      <c r="AY141" s="18" t="s">
        <v>122</v>
      </c>
      <c r="BE141" s="150">
        <f>IF(U141="základní",N144,0)</f>
        <v>0</v>
      </c>
      <c r="BF141" s="150">
        <f>IF(U141="snížená",N144,0)</f>
        <v>0</v>
      </c>
      <c r="BG141" s="150">
        <f>IF(U141="zákl. přenesená",N144,0)</f>
        <v>0</v>
      </c>
      <c r="BH141" s="150">
        <f>IF(U141="sníž. přenesená",N144,0)</f>
        <v>0</v>
      </c>
      <c r="BI141" s="150">
        <f>IF(U141="nulová",N144,0)</f>
        <v>0</v>
      </c>
      <c r="BJ141" s="18" t="s">
        <v>76</v>
      </c>
      <c r="BK141" s="150">
        <f>ROUND(L144*K144,2)</f>
        <v>0</v>
      </c>
      <c r="BL141" s="18" t="s">
        <v>157</v>
      </c>
      <c r="BM141" s="18" t="s">
        <v>180</v>
      </c>
    </row>
    <row r="142" spans="1:65" s="1" customFormat="1" ht="27" customHeight="1" x14ac:dyDescent="0.3">
      <c r="C142" s="142">
        <v>17</v>
      </c>
      <c r="D142" s="142" t="s">
        <v>123</v>
      </c>
      <c r="E142" s="143" t="s">
        <v>153</v>
      </c>
      <c r="F142" s="207" t="s">
        <v>154</v>
      </c>
      <c r="G142" s="207"/>
      <c r="H142" s="207"/>
      <c r="I142" s="207"/>
      <c r="J142" s="144" t="s">
        <v>135</v>
      </c>
      <c r="K142" s="145">
        <v>0.83099999999999996</v>
      </c>
      <c r="L142" s="208">
        <v>0</v>
      </c>
      <c r="M142" s="208"/>
      <c r="N142" s="208">
        <f t="shared" si="5"/>
        <v>0</v>
      </c>
      <c r="O142" s="208"/>
      <c r="P142" s="208"/>
      <c r="Q142" s="208"/>
      <c r="R142" s="58"/>
    </row>
    <row r="143" spans="1:65" ht="33" customHeight="1" x14ac:dyDescent="0.3">
      <c r="C143" s="160"/>
      <c r="D143" s="161" t="s">
        <v>158</v>
      </c>
      <c r="E143" s="161"/>
      <c r="F143" s="161"/>
      <c r="G143" s="161"/>
      <c r="H143" s="161"/>
      <c r="I143" s="161"/>
      <c r="J143" s="161"/>
      <c r="K143" s="161"/>
      <c r="L143" s="161"/>
      <c r="M143" s="161"/>
      <c r="N143" s="215">
        <f>BK140</f>
        <v>0</v>
      </c>
      <c r="O143" s="216"/>
      <c r="P143" s="216"/>
      <c r="Q143" s="216"/>
      <c r="R143" s="58"/>
    </row>
    <row r="144" spans="1:65" ht="26.25" customHeight="1" x14ac:dyDescent="0.3">
      <c r="A144" s="56"/>
      <c r="C144" s="142">
        <v>18</v>
      </c>
      <c r="D144" s="142" t="s">
        <v>123</v>
      </c>
      <c r="E144" s="143" t="s">
        <v>155</v>
      </c>
      <c r="F144" s="207" t="s">
        <v>156</v>
      </c>
      <c r="G144" s="207"/>
      <c r="H144" s="207"/>
      <c r="I144" s="207"/>
      <c r="J144" s="144" t="s">
        <v>136</v>
      </c>
      <c r="K144" s="145">
        <v>1</v>
      </c>
      <c r="L144" s="208">
        <v>0</v>
      </c>
      <c r="M144" s="208"/>
      <c r="N144" s="208">
        <f>ROUND(L144*K144,2)</f>
        <v>0</v>
      </c>
      <c r="O144" s="208"/>
      <c r="P144" s="208"/>
      <c r="Q144" s="208"/>
      <c r="R144" s="58"/>
    </row>
    <row r="145" spans="3:17" x14ac:dyDescent="0.3"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</row>
  </sheetData>
  <mergeCells count="127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L100:Q100"/>
    <mergeCell ref="C106:Q106"/>
    <mergeCell ref="F108:P108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F122:I122"/>
    <mergeCell ref="L122:M122"/>
    <mergeCell ref="N122:Q122"/>
    <mergeCell ref="F124:I124"/>
    <mergeCell ref="L124:M124"/>
    <mergeCell ref="N124:Q124"/>
    <mergeCell ref="F125:I125"/>
    <mergeCell ref="L125:M125"/>
    <mergeCell ref="N125:Q125"/>
    <mergeCell ref="F127:I127"/>
    <mergeCell ref="L127:M127"/>
    <mergeCell ref="N127:Q127"/>
    <mergeCell ref="F128:I128"/>
    <mergeCell ref="L128:M128"/>
    <mergeCell ref="N128:Q128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41:I141"/>
    <mergeCell ref="L141:M141"/>
    <mergeCell ref="N141:Q141"/>
    <mergeCell ref="H1:K1"/>
    <mergeCell ref="S2:AC2"/>
    <mergeCell ref="F144:I144"/>
    <mergeCell ref="L144:M144"/>
    <mergeCell ref="N144:Q144"/>
    <mergeCell ref="N118:Q118"/>
    <mergeCell ref="N119:Q119"/>
    <mergeCell ref="N120:Q120"/>
    <mergeCell ref="N126:Q126"/>
    <mergeCell ref="N135:Q135"/>
    <mergeCell ref="N139:Q139"/>
    <mergeCell ref="N143:Q143"/>
    <mergeCell ref="F142:I142"/>
    <mergeCell ref="L142:M142"/>
    <mergeCell ref="N142:Q142"/>
    <mergeCell ref="F123:I123"/>
    <mergeCell ref="L123:M123"/>
    <mergeCell ref="N123:Q123"/>
    <mergeCell ref="F129:I129"/>
    <mergeCell ref="L129:M129"/>
    <mergeCell ref="N129:Q129"/>
    <mergeCell ref="F140:I140"/>
    <mergeCell ref="L140:M140"/>
    <mergeCell ref="N140:Q140"/>
  </mergeCells>
  <hyperlinks>
    <hyperlink ref="F1:G1" location="C2" display="1) Krycí list rozpočtu"/>
    <hyperlink ref="H1:K1" location="C87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17015-01</vt:lpstr>
      <vt:lpstr>'17015-01'!Názvy_tisku</vt:lpstr>
      <vt:lpstr>'Rekapitulace stavby'!Názvy_tisku</vt:lpstr>
      <vt:lpstr>'17015-01'!Oblast_tisku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PC-JIRI\IC 60145277</dc:creator>
  <cp:lastModifiedBy>Libor</cp:lastModifiedBy>
  <cp:lastPrinted>2023-06-07T12:48:06Z</cp:lastPrinted>
  <dcterms:created xsi:type="dcterms:W3CDTF">2017-11-23T13:04:23Z</dcterms:created>
  <dcterms:modified xsi:type="dcterms:W3CDTF">2024-01-15T07:54:43Z</dcterms:modified>
</cp:coreProperties>
</file>